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uval Lowy\AppData\Local\Temp\wz9819\Chapter 13 - Project Design Example\"/>
    </mc:Choice>
  </mc:AlternateContent>
  <bookViews>
    <workbookView xWindow="120" yWindow="150" windowWidth="24240" windowHeight="13605" tabRatio="892" activeTab="6"/>
  </bookViews>
  <sheets>
    <sheet name="Solutions with Decompression" sheetId="28" r:id="rId1"/>
    <sheet name="Cost and Risk Curves" sheetId="20" r:id="rId2"/>
    <sheet name="Bonus - Crossover Points" sheetId="32" r:id="rId3"/>
    <sheet name="Activities Only" sheetId="3" r:id="rId4"/>
    <sheet name="Compressed" sheetId="2" r:id="rId5"/>
    <sheet name="By Dependencies" sheetId="31" r:id="rId6"/>
    <sheet name="By Layers (Normal)" sheetId="22" r:id="rId7"/>
    <sheet name="By Layers Subcritical" sheetId="23" r:id="rId8"/>
    <sheet name="D1" sheetId="24" r:id="rId9"/>
    <sheet name="D2" sheetId="25" r:id="rId10"/>
    <sheet name="D3" sheetId="26" r:id="rId11"/>
    <sheet name="D4" sheetId="27" r:id="rId12"/>
    <sheet name="D5" sheetId="29" r:id="rId13"/>
    <sheet name="Subcritical D1" sheetId="30" r:id="rId14"/>
  </sheets>
  <definedNames>
    <definedName name="Management_Education" localSheetId="3">'Activities Only'!#REF!</definedName>
    <definedName name="Management_Education" localSheetId="5">'By Dependencies'!#REF!</definedName>
    <definedName name="Management_Education" localSheetId="6">'By Layers (Normal)'!#REF!</definedName>
    <definedName name="Management_Education" localSheetId="7">'By Layers Subcritical'!#REF!</definedName>
    <definedName name="Management_Education" localSheetId="8">'D1'!#REF!</definedName>
    <definedName name="Management_Education" localSheetId="9">'D2'!#REF!</definedName>
    <definedName name="Management_Education" localSheetId="10">'D3'!#REF!</definedName>
    <definedName name="Management_Education" localSheetId="11">'D4'!#REF!</definedName>
    <definedName name="Management_Education" localSheetId="12">'D5'!#REF!</definedName>
    <definedName name="Management_Education" localSheetId="13">'Subcritical D1'!#REF!</definedName>
    <definedName name="Management_Education">Compressed!#REF!</definedName>
    <definedName name="solver_adj" localSheetId="2" hidden="1">'Bonus - Crossover Points'!$C$12</definedName>
    <definedName name="solver_adj" localSheetId="1" hidden="1">'Cost and Risk Curves'!$B$68</definedName>
    <definedName name="solver_adj" localSheetId="0" hidden="1">'Solutions with Decompression'!$C$24</definedName>
    <definedName name="solver_cvg" localSheetId="2" hidden="1">0.0001</definedName>
    <definedName name="solver_cvg" localSheetId="1" hidden="1">0.0001</definedName>
    <definedName name="solver_cvg" localSheetId="0" hidden="1">0.0001</definedName>
    <definedName name="solver_drv" localSheetId="2" hidden="1">1</definedName>
    <definedName name="solver_drv" localSheetId="1" hidden="1">1</definedName>
    <definedName name="solver_drv" localSheetId="0" hidden="1">1</definedName>
    <definedName name="solver_est" localSheetId="2" hidden="1">1</definedName>
    <definedName name="solver_est" localSheetId="1" hidden="1">1</definedName>
    <definedName name="solver_est" localSheetId="0" hidden="1">1</definedName>
    <definedName name="solver_itr" localSheetId="2" hidden="1">100</definedName>
    <definedName name="solver_itr" localSheetId="1" hidden="1">100</definedName>
    <definedName name="solver_itr" localSheetId="0" hidden="1">100</definedName>
    <definedName name="solver_lin" localSheetId="2" hidden="1">2</definedName>
    <definedName name="solver_lin" localSheetId="1" hidden="1">2</definedName>
    <definedName name="solver_lin" localSheetId="0" hidden="1">2</definedName>
    <definedName name="solver_neg" localSheetId="2" hidden="1">2</definedName>
    <definedName name="solver_neg" localSheetId="1" hidden="1">2</definedName>
    <definedName name="solver_neg" localSheetId="0" hidden="1">2</definedName>
    <definedName name="solver_num" localSheetId="2" hidden="1">0</definedName>
    <definedName name="solver_num" localSheetId="1" hidden="1">0</definedName>
    <definedName name="solver_num" localSheetId="0" hidden="1">0</definedName>
    <definedName name="solver_nwt" localSheetId="2" hidden="1">1</definedName>
    <definedName name="solver_nwt" localSheetId="1" hidden="1">1</definedName>
    <definedName name="solver_nwt" localSheetId="0" hidden="1">1</definedName>
    <definedName name="solver_opt" localSheetId="2" hidden="1">'Bonus - Crossover Points'!$D$12</definedName>
    <definedName name="solver_opt" localSheetId="1" hidden="1">'Cost and Risk Curves'!$C$68</definedName>
    <definedName name="solver_opt" localSheetId="0" hidden="1">'Solutions with Decompression'!$D$24</definedName>
    <definedName name="solver_pre" localSheetId="2" hidden="1">0.000001</definedName>
    <definedName name="solver_pre" localSheetId="1" hidden="1">0.000001</definedName>
    <definedName name="solver_pre" localSheetId="0" hidden="1">0.000001</definedName>
    <definedName name="solver_scl" localSheetId="2" hidden="1">2</definedName>
    <definedName name="solver_scl" localSheetId="1" hidden="1">2</definedName>
    <definedName name="solver_scl" localSheetId="0" hidden="1">2</definedName>
    <definedName name="solver_sho" localSheetId="2" hidden="1">2</definedName>
    <definedName name="solver_sho" localSheetId="1" hidden="1">2</definedName>
    <definedName name="solver_sho" localSheetId="0" hidden="1">2</definedName>
    <definedName name="solver_tim" localSheetId="2" hidden="1">100</definedName>
    <definedName name="solver_tim" localSheetId="1" hidden="1">100</definedName>
    <definedName name="solver_tim" localSheetId="0" hidden="1">100</definedName>
    <definedName name="solver_tol" localSheetId="2" hidden="1">0.05</definedName>
    <definedName name="solver_tol" localSheetId="1" hidden="1">0.05</definedName>
    <definedName name="solver_tol" localSheetId="0" hidden="1">0.05</definedName>
    <definedName name="solver_typ" localSheetId="2" hidden="1">3</definedName>
    <definedName name="solver_typ" localSheetId="1" hidden="1">3</definedName>
    <definedName name="solver_typ" localSheetId="0" hidden="1">2</definedName>
    <definedName name="solver_val" localSheetId="2" hidden="1">0</definedName>
    <definedName name="solver_val" localSheetId="1" hidden="1">0</definedName>
    <definedName name="solver_val" localSheetId="0" hidden="1">0.75</definedName>
  </definedNames>
  <calcPr calcId="152511"/>
</workbook>
</file>

<file path=xl/calcChain.xml><?xml version="1.0" encoding="utf-8"?>
<calcChain xmlns="http://schemas.openxmlformats.org/spreadsheetml/2006/main">
  <c r="D4" i="32" l="1"/>
  <c r="D5" i="32"/>
  <c r="J12" i="28" l="1"/>
  <c r="I12" i="28"/>
  <c r="C40" i="20"/>
  <c r="E11" i="32"/>
  <c r="E12" i="32"/>
  <c r="E5" i="31"/>
  <c r="F5" i="31"/>
  <c r="G5" i="31"/>
  <c r="H5" i="31"/>
  <c r="I5" i="31"/>
  <c r="J5" i="31"/>
  <c r="E6" i="31"/>
  <c r="F6" i="31"/>
  <c r="Q4" i="31" s="1"/>
  <c r="G6" i="31"/>
  <c r="H6" i="31"/>
  <c r="I6" i="31"/>
  <c r="J6" i="31"/>
  <c r="E7" i="31"/>
  <c r="F7" i="31"/>
  <c r="G7" i="31"/>
  <c r="H7" i="31"/>
  <c r="I7" i="31"/>
  <c r="J7" i="31"/>
  <c r="E8" i="31"/>
  <c r="F8" i="31"/>
  <c r="G8" i="31"/>
  <c r="H8" i="31"/>
  <c r="I8" i="31"/>
  <c r="J8" i="31"/>
  <c r="E9" i="31"/>
  <c r="F9" i="31" s="1"/>
  <c r="G9" i="31"/>
  <c r="H9" i="31"/>
  <c r="I9" i="31"/>
  <c r="J9" i="31"/>
  <c r="E10" i="31"/>
  <c r="F10" i="31" s="1"/>
  <c r="G10" i="31"/>
  <c r="H10" i="31"/>
  <c r="I10" i="31"/>
  <c r="J10" i="31"/>
  <c r="E11" i="31"/>
  <c r="F11" i="31"/>
  <c r="G11" i="31"/>
  <c r="H11" i="31"/>
  <c r="I11" i="31"/>
  <c r="J11" i="31"/>
  <c r="M11" i="31"/>
  <c r="E12" i="31"/>
  <c r="F12" i="31"/>
  <c r="G12" i="31"/>
  <c r="H12" i="31"/>
  <c r="I12" i="31"/>
  <c r="J12" i="31"/>
  <c r="E13" i="31"/>
  <c r="F13" i="31"/>
  <c r="G13" i="31"/>
  <c r="H13" i="31"/>
  <c r="I13" i="31"/>
  <c r="J13" i="31"/>
  <c r="E14" i="31"/>
  <c r="F14" i="31"/>
  <c r="G14" i="31"/>
  <c r="H14" i="31"/>
  <c r="I14" i="31"/>
  <c r="J14" i="31"/>
  <c r="E15" i="31"/>
  <c r="F15" i="31" s="1"/>
  <c r="G15" i="31"/>
  <c r="H15" i="31"/>
  <c r="I15" i="31"/>
  <c r="J15" i="31"/>
  <c r="E16" i="31"/>
  <c r="F16" i="31"/>
  <c r="G16" i="31"/>
  <c r="H16" i="31"/>
  <c r="I16" i="31"/>
  <c r="J16" i="31"/>
  <c r="E17" i="31"/>
  <c r="F17" i="31" s="1"/>
  <c r="G17" i="31"/>
  <c r="H17" i="31"/>
  <c r="I17" i="31"/>
  <c r="J17" i="31"/>
  <c r="E18" i="31"/>
  <c r="F18" i="31" s="1"/>
  <c r="G18" i="31"/>
  <c r="H18" i="31"/>
  <c r="I18" i="31"/>
  <c r="J18" i="31"/>
  <c r="E19" i="31"/>
  <c r="F19" i="31" s="1"/>
  <c r="G19" i="31"/>
  <c r="H19" i="31"/>
  <c r="I19" i="31"/>
  <c r="J19" i="31"/>
  <c r="E20" i="31"/>
  <c r="F20" i="31" s="1"/>
  <c r="G20" i="31"/>
  <c r="H20" i="31"/>
  <c r="I20" i="31"/>
  <c r="J20" i="31"/>
  <c r="E21" i="31"/>
  <c r="F21" i="31"/>
  <c r="G21" i="31"/>
  <c r="H21" i="31"/>
  <c r="I21" i="31"/>
  <c r="J21" i="31"/>
  <c r="E22" i="31"/>
  <c r="F22" i="31" s="1"/>
  <c r="G22" i="31"/>
  <c r="H22" i="31"/>
  <c r="I22" i="31"/>
  <c r="J22" i="31"/>
  <c r="E23" i="31"/>
  <c r="F23" i="31" s="1"/>
  <c r="G23" i="31"/>
  <c r="H23" i="31"/>
  <c r="I23" i="31"/>
  <c r="J23" i="31"/>
  <c r="E24" i="31"/>
  <c r="F24" i="31"/>
  <c r="G24" i="31"/>
  <c r="H24" i="31"/>
  <c r="I24" i="31"/>
  <c r="J24" i="31"/>
  <c r="E25" i="31"/>
  <c r="F25" i="31" s="1"/>
  <c r="G25" i="31"/>
  <c r="H25" i="31"/>
  <c r="I25" i="31"/>
  <c r="J25" i="31"/>
  <c r="E26" i="31"/>
  <c r="F26" i="31" s="1"/>
  <c r="G26" i="31"/>
  <c r="H26" i="31"/>
  <c r="I26" i="31"/>
  <c r="J26" i="31"/>
  <c r="E27" i="31"/>
  <c r="F27" i="31" s="1"/>
  <c r="G27" i="31"/>
  <c r="H27" i="31"/>
  <c r="I27" i="31"/>
  <c r="J27" i="31"/>
  <c r="E28" i="31"/>
  <c r="F28" i="31" s="1"/>
  <c r="G28" i="31"/>
  <c r="H28" i="31"/>
  <c r="I28" i="31"/>
  <c r="J28" i="31"/>
  <c r="E29" i="31"/>
  <c r="F29" i="31"/>
  <c r="G29" i="31"/>
  <c r="H29" i="31"/>
  <c r="I29" i="31"/>
  <c r="J29" i="31"/>
  <c r="E30" i="31"/>
  <c r="F30" i="31" s="1"/>
  <c r="G30" i="31"/>
  <c r="H30" i="31"/>
  <c r="I30" i="31"/>
  <c r="J30" i="31"/>
  <c r="E31" i="31"/>
  <c r="F31" i="31" s="1"/>
  <c r="G31" i="31"/>
  <c r="H31" i="31"/>
  <c r="I31" i="31"/>
  <c r="J31" i="31"/>
  <c r="E32" i="31"/>
  <c r="F32" i="31" s="1"/>
  <c r="G32" i="31"/>
  <c r="H32" i="31"/>
  <c r="I32" i="31"/>
  <c r="J32" i="31"/>
  <c r="E33" i="31"/>
  <c r="F33" i="31" s="1"/>
  <c r="G33" i="31"/>
  <c r="H33" i="31"/>
  <c r="I33" i="31"/>
  <c r="J33" i="31"/>
  <c r="E34" i="31"/>
  <c r="F34" i="31" s="1"/>
  <c r="G34" i="31"/>
  <c r="H34" i="31"/>
  <c r="I34" i="31"/>
  <c r="J34" i="31"/>
  <c r="E35" i="31"/>
  <c r="F35" i="31" s="1"/>
  <c r="G35" i="31"/>
  <c r="H35" i="31"/>
  <c r="I35" i="31"/>
  <c r="J35" i="31"/>
  <c r="E36" i="31"/>
  <c r="F36" i="31" s="1"/>
  <c r="G36" i="31"/>
  <c r="H36" i="31"/>
  <c r="I36" i="31"/>
  <c r="J36" i="31"/>
  <c r="E37" i="31"/>
  <c r="F37" i="31"/>
  <c r="G37" i="31"/>
  <c r="H37" i="31"/>
  <c r="I37" i="31"/>
  <c r="J37" i="31"/>
  <c r="E38" i="31"/>
  <c r="F38" i="31" s="1"/>
  <c r="G38" i="31"/>
  <c r="H38" i="31"/>
  <c r="I38" i="31"/>
  <c r="J38" i="31"/>
  <c r="E39" i="31"/>
  <c r="F39" i="31" s="1"/>
  <c r="G39" i="31"/>
  <c r="H39" i="31"/>
  <c r="I39" i="31"/>
  <c r="J39" i="31"/>
  <c r="E40" i="31"/>
  <c r="F40" i="31"/>
  <c r="G40" i="31"/>
  <c r="H40" i="31"/>
  <c r="I40" i="31"/>
  <c r="J40" i="31"/>
  <c r="E41" i="31"/>
  <c r="F41" i="31" s="1"/>
  <c r="G41" i="31"/>
  <c r="H41" i="31"/>
  <c r="I41" i="31"/>
  <c r="J41" i="31"/>
  <c r="E42" i="31"/>
  <c r="F42" i="31" s="1"/>
  <c r="G42" i="31"/>
  <c r="H42" i="31"/>
  <c r="I42" i="31"/>
  <c r="J42" i="31"/>
  <c r="E43" i="31"/>
  <c r="F43" i="31" s="1"/>
  <c r="G43" i="31"/>
  <c r="H43" i="31"/>
  <c r="I43" i="31"/>
  <c r="J43" i="31"/>
  <c r="E44" i="31"/>
  <c r="F44" i="31" s="1"/>
  <c r="G44" i="31"/>
  <c r="H44" i="31"/>
  <c r="I44" i="31"/>
  <c r="J44" i="31"/>
  <c r="E45" i="31"/>
  <c r="F45" i="31" s="1"/>
  <c r="G45" i="31"/>
  <c r="H45" i="31"/>
  <c r="I45" i="31"/>
  <c r="J45" i="31"/>
  <c r="E46" i="31"/>
  <c r="F46" i="31" s="1"/>
  <c r="G46" i="31"/>
  <c r="H46" i="31"/>
  <c r="I46" i="31"/>
  <c r="J46" i="31"/>
  <c r="E47" i="31"/>
  <c r="F47" i="31" s="1"/>
  <c r="G47" i="31"/>
  <c r="H47" i="31"/>
  <c r="I47" i="31"/>
  <c r="J47" i="31"/>
  <c r="E48" i="31"/>
  <c r="F48" i="31" s="1"/>
  <c r="G48" i="31"/>
  <c r="H48" i="31"/>
  <c r="I48" i="31"/>
  <c r="J48" i="31"/>
  <c r="C43" i="20"/>
  <c r="C23" i="28"/>
  <c r="E5" i="3"/>
  <c r="F5" i="3" s="1"/>
  <c r="E6" i="3"/>
  <c r="F6" i="3" s="1"/>
  <c r="E7" i="3"/>
  <c r="F7" i="3" s="1"/>
  <c r="E8" i="3"/>
  <c r="F8" i="3"/>
  <c r="Q4" i="3" s="1"/>
  <c r="E9" i="3"/>
  <c r="F9" i="3" s="1"/>
  <c r="E10" i="3"/>
  <c r="F10" i="3" s="1"/>
  <c r="E11" i="3"/>
  <c r="F11" i="3" s="1"/>
  <c r="E12" i="3"/>
  <c r="F12" i="3" s="1"/>
  <c r="E13" i="3"/>
  <c r="F13" i="3"/>
  <c r="E14" i="3"/>
  <c r="F14" i="3" s="1"/>
  <c r="E15" i="3"/>
  <c r="F15" i="3" s="1"/>
  <c r="E16" i="3"/>
  <c r="F16" i="3" s="1"/>
  <c r="E17" i="3"/>
  <c r="F17" i="3" s="1"/>
  <c r="E18" i="3"/>
  <c r="F18" i="3" s="1"/>
  <c r="E19" i="3"/>
  <c r="F19" i="3" s="1"/>
  <c r="E20" i="3"/>
  <c r="F20" i="3" s="1"/>
  <c r="E21" i="3"/>
  <c r="F21" i="3" s="1"/>
  <c r="E22" i="3"/>
  <c r="F22" i="3" s="1"/>
  <c r="E23" i="3"/>
  <c r="F23" i="3" s="1"/>
  <c r="E24" i="3"/>
  <c r="F24" i="3"/>
  <c r="E25" i="3"/>
  <c r="F25" i="3" s="1"/>
  <c r="E26" i="3"/>
  <c r="F26" i="3" s="1"/>
  <c r="E27" i="3"/>
  <c r="F27" i="3" s="1"/>
  <c r="E28" i="3"/>
  <c r="F28" i="3" s="1"/>
  <c r="E29" i="3"/>
  <c r="F29" i="3"/>
  <c r="E30" i="3"/>
  <c r="F30" i="3" s="1"/>
  <c r="E31" i="3"/>
  <c r="F31" i="3" s="1"/>
  <c r="E32" i="3"/>
  <c r="F32" i="3" s="1"/>
  <c r="E33" i="3"/>
  <c r="F33" i="3" s="1"/>
  <c r="E34" i="3"/>
  <c r="F34" i="3" s="1"/>
  <c r="E35" i="3"/>
  <c r="F35" i="3" s="1"/>
  <c r="E36" i="3"/>
  <c r="F36" i="3" s="1"/>
  <c r="E37" i="3"/>
  <c r="F37" i="3" s="1"/>
  <c r="E38" i="3"/>
  <c r="F38" i="3" s="1"/>
  <c r="E39" i="3"/>
  <c r="F39" i="3" s="1"/>
  <c r="E40" i="3"/>
  <c r="F40" i="3"/>
  <c r="E41" i="3"/>
  <c r="F41" i="3" s="1"/>
  <c r="E42" i="3"/>
  <c r="F42" i="3" s="1"/>
  <c r="E43" i="3"/>
  <c r="F43" i="3" s="1"/>
  <c r="E44" i="3"/>
  <c r="F44" i="3" s="1"/>
  <c r="E45" i="3"/>
  <c r="F45" i="3"/>
  <c r="E46" i="3"/>
  <c r="F46" i="3" s="1"/>
  <c r="E47" i="3"/>
  <c r="F47" i="3" s="1"/>
  <c r="E48" i="3"/>
  <c r="F48" i="3" s="1"/>
  <c r="V35" i="28"/>
  <c r="D14" i="28"/>
  <c r="D25" i="28"/>
  <c r="D47" i="20"/>
  <c r="C47" i="20"/>
  <c r="C46" i="20"/>
  <c r="C44" i="20"/>
  <c r="C42" i="20"/>
  <c r="C41" i="20"/>
  <c r="D20" i="28"/>
  <c r="D40" i="20" s="1"/>
  <c r="C39" i="20"/>
  <c r="B4" i="20"/>
  <c r="Q10" i="30"/>
  <c r="E6" i="30" s="1"/>
  <c r="F6" i="30" s="1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H5" i="30"/>
  <c r="H6" i="30"/>
  <c r="H7" i="30"/>
  <c r="H8" i="30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I5" i="30"/>
  <c r="I6" i="30"/>
  <c r="I7" i="30"/>
  <c r="I8" i="30"/>
  <c r="I9" i="30"/>
  <c r="I10" i="30"/>
  <c r="I11" i="30"/>
  <c r="I12" i="30"/>
  <c r="I13" i="30"/>
  <c r="I14" i="30"/>
  <c r="I15" i="30"/>
  <c r="I16" i="30"/>
  <c r="I17" i="30"/>
  <c r="I18" i="30"/>
  <c r="I19" i="30"/>
  <c r="I20" i="30"/>
  <c r="I21" i="30"/>
  <c r="I22" i="30"/>
  <c r="I23" i="30"/>
  <c r="I24" i="30"/>
  <c r="I25" i="30"/>
  <c r="I26" i="30"/>
  <c r="I27" i="30"/>
  <c r="I28" i="30"/>
  <c r="I29" i="30"/>
  <c r="I30" i="30"/>
  <c r="I31" i="30"/>
  <c r="I32" i="30"/>
  <c r="I33" i="30"/>
  <c r="I34" i="30"/>
  <c r="I35" i="30"/>
  <c r="I36" i="30"/>
  <c r="I37" i="30"/>
  <c r="I38" i="30"/>
  <c r="I39" i="30"/>
  <c r="I40" i="30"/>
  <c r="I41" i="30"/>
  <c r="I42" i="30"/>
  <c r="I43" i="30"/>
  <c r="I44" i="30"/>
  <c r="I45" i="30"/>
  <c r="I46" i="30"/>
  <c r="I47" i="30"/>
  <c r="I48" i="30"/>
  <c r="J5" i="30"/>
  <c r="J6" i="30"/>
  <c r="J7" i="30"/>
  <c r="J8" i="30"/>
  <c r="J9" i="30"/>
  <c r="J10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J35" i="30"/>
  <c r="J36" i="30"/>
  <c r="J37" i="30"/>
  <c r="J38" i="30"/>
  <c r="J39" i="30"/>
  <c r="J40" i="30"/>
  <c r="J41" i="30"/>
  <c r="J42" i="30"/>
  <c r="J43" i="30"/>
  <c r="J44" i="30"/>
  <c r="J45" i="30"/>
  <c r="J46" i="30"/>
  <c r="J47" i="30"/>
  <c r="J48" i="30"/>
  <c r="E8" i="30"/>
  <c r="F8" i="30" s="1"/>
  <c r="E9" i="30"/>
  <c r="F9" i="30" s="1"/>
  <c r="E11" i="30"/>
  <c r="F11" i="30" s="1"/>
  <c r="E13" i="30"/>
  <c r="F13" i="30" s="1"/>
  <c r="E14" i="30"/>
  <c r="F14" i="30" s="1"/>
  <c r="E15" i="30"/>
  <c r="F15" i="30" s="1"/>
  <c r="E16" i="30"/>
  <c r="F16" i="30" s="1"/>
  <c r="E18" i="30"/>
  <c r="F18" i="30" s="1"/>
  <c r="E20" i="30"/>
  <c r="F20" i="30" s="1"/>
  <c r="E21" i="30"/>
  <c r="F21" i="30" s="1"/>
  <c r="E23" i="30"/>
  <c r="F23" i="30" s="1"/>
  <c r="E27" i="30"/>
  <c r="F27" i="30" s="1"/>
  <c r="E28" i="30"/>
  <c r="F28" i="30" s="1"/>
  <c r="E29" i="30"/>
  <c r="F29" i="30" s="1"/>
  <c r="E31" i="30"/>
  <c r="F31" i="30" s="1"/>
  <c r="E34" i="30"/>
  <c r="F34" i="30" s="1"/>
  <c r="E35" i="30"/>
  <c r="F35" i="30" s="1"/>
  <c r="E36" i="30"/>
  <c r="F36" i="30" s="1"/>
  <c r="E39" i="30"/>
  <c r="F39" i="30" s="1"/>
  <c r="E41" i="30"/>
  <c r="F41" i="30" s="1"/>
  <c r="E42" i="30"/>
  <c r="F42" i="30" s="1"/>
  <c r="E43" i="30"/>
  <c r="F43" i="30" s="1"/>
  <c r="E47" i="30"/>
  <c r="F47" i="30" s="1"/>
  <c r="E48" i="30"/>
  <c r="F48" i="30" s="1"/>
  <c r="M11" i="30"/>
  <c r="V34" i="28"/>
  <c r="V33" i="28"/>
  <c r="K12" i="28" s="1"/>
  <c r="Q10" i="29"/>
  <c r="E47" i="29" s="1"/>
  <c r="F47" i="29" s="1"/>
  <c r="Q10" i="27"/>
  <c r="E37" i="27" s="1"/>
  <c r="F37" i="27" s="1"/>
  <c r="Q10" i="26"/>
  <c r="E7" i="26" s="1"/>
  <c r="F7" i="26" s="1"/>
  <c r="Q10" i="25"/>
  <c r="E22" i="25" s="1"/>
  <c r="F22" i="25" s="1"/>
  <c r="Q10" i="24"/>
  <c r="E34" i="24" s="1"/>
  <c r="F34" i="24" s="1"/>
  <c r="E9" i="29"/>
  <c r="F9" i="29" s="1"/>
  <c r="E21" i="26"/>
  <c r="F21" i="26" s="1"/>
  <c r="E14" i="25"/>
  <c r="F14" i="25" s="1"/>
  <c r="E41" i="25"/>
  <c r="F41" i="25" s="1"/>
  <c r="E9" i="24"/>
  <c r="F9" i="24" s="1"/>
  <c r="K14" i="28"/>
  <c r="K8" i="28"/>
  <c r="K9" i="28"/>
  <c r="K7" i="28"/>
  <c r="I14" i="28"/>
  <c r="G8" i="28"/>
  <c r="D41" i="20"/>
  <c r="G9" i="28"/>
  <c r="D42" i="20" s="1"/>
  <c r="G10" i="28"/>
  <c r="G11" i="28"/>
  <c r="D44" i="20" s="1"/>
  <c r="G12" i="28"/>
  <c r="D46" i="20" s="1"/>
  <c r="G13" i="28"/>
  <c r="G14" i="28"/>
  <c r="G7" i="28"/>
  <c r="D39" i="20"/>
  <c r="C3" i="20"/>
  <c r="C22" i="28"/>
  <c r="J18" i="28" s="1"/>
  <c r="D24" i="28"/>
  <c r="D21" i="28"/>
  <c r="D3" i="20"/>
  <c r="G5" i="29"/>
  <c r="G6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40" i="29"/>
  <c r="G41" i="29"/>
  <c r="G42" i="29"/>
  <c r="G43" i="29"/>
  <c r="G44" i="29"/>
  <c r="G45" i="29"/>
  <c r="G46" i="29"/>
  <c r="G47" i="29"/>
  <c r="G48" i="29"/>
  <c r="H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H29" i="29"/>
  <c r="H30" i="29"/>
  <c r="H31" i="29"/>
  <c r="H32" i="29"/>
  <c r="H33" i="29"/>
  <c r="H34" i="29"/>
  <c r="H35" i="29"/>
  <c r="H36" i="29"/>
  <c r="H37" i="29"/>
  <c r="H38" i="29"/>
  <c r="H39" i="29"/>
  <c r="H40" i="29"/>
  <c r="H41" i="29"/>
  <c r="H42" i="29"/>
  <c r="H43" i="29"/>
  <c r="H44" i="29"/>
  <c r="H45" i="29"/>
  <c r="H46" i="29"/>
  <c r="H47" i="29"/>
  <c r="H48" i="29"/>
  <c r="I5" i="29"/>
  <c r="I6" i="29"/>
  <c r="I7" i="29"/>
  <c r="I8" i="29"/>
  <c r="I9" i="29"/>
  <c r="I10" i="29"/>
  <c r="I11" i="29"/>
  <c r="I12" i="29"/>
  <c r="I13" i="29"/>
  <c r="I14" i="29"/>
  <c r="I15" i="29"/>
  <c r="I16" i="29"/>
  <c r="I17" i="29"/>
  <c r="I18" i="29"/>
  <c r="I19" i="29"/>
  <c r="I20" i="29"/>
  <c r="I21" i="29"/>
  <c r="I22" i="29"/>
  <c r="I23" i="29"/>
  <c r="I24" i="29"/>
  <c r="I25" i="29"/>
  <c r="I26" i="29"/>
  <c r="I27" i="29"/>
  <c r="I28" i="29"/>
  <c r="I29" i="29"/>
  <c r="I30" i="29"/>
  <c r="I31" i="29"/>
  <c r="I32" i="29"/>
  <c r="I33" i="29"/>
  <c r="I34" i="29"/>
  <c r="I35" i="29"/>
  <c r="I36" i="29"/>
  <c r="I37" i="29"/>
  <c r="I38" i="29"/>
  <c r="I39" i="29"/>
  <c r="I40" i="29"/>
  <c r="I41" i="29"/>
  <c r="I42" i="29"/>
  <c r="I43" i="29"/>
  <c r="I44" i="29"/>
  <c r="I45" i="29"/>
  <c r="I46" i="29"/>
  <c r="I47" i="29"/>
  <c r="I48" i="29"/>
  <c r="J5" i="29"/>
  <c r="J6" i="29"/>
  <c r="J7" i="29"/>
  <c r="J8" i="29"/>
  <c r="J9" i="29"/>
  <c r="J10" i="29"/>
  <c r="J11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J34" i="29"/>
  <c r="J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M11" i="29"/>
  <c r="G5" i="27"/>
  <c r="T4" i="27" s="1"/>
  <c r="G6" i="27"/>
  <c r="G7" i="27"/>
  <c r="G8" i="27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38" i="27"/>
  <c r="G39" i="27"/>
  <c r="G40" i="27"/>
  <c r="G41" i="27"/>
  <c r="G42" i="27"/>
  <c r="G43" i="27"/>
  <c r="G44" i="27"/>
  <c r="G45" i="27"/>
  <c r="G46" i="27"/>
  <c r="G47" i="27"/>
  <c r="G48" i="27"/>
  <c r="H5" i="27"/>
  <c r="H6" i="27"/>
  <c r="H7" i="27"/>
  <c r="H8" i="27"/>
  <c r="H9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27" i="27"/>
  <c r="H28" i="27"/>
  <c r="H29" i="27"/>
  <c r="H30" i="27"/>
  <c r="H31" i="27"/>
  <c r="H32" i="27"/>
  <c r="H33" i="27"/>
  <c r="H34" i="27"/>
  <c r="H35" i="27"/>
  <c r="H36" i="27"/>
  <c r="H37" i="27"/>
  <c r="H38" i="27"/>
  <c r="H39" i="27"/>
  <c r="H40" i="27"/>
  <c r="H41" i="27"/>
  <c r="H42" i="27"/>
  <c r="H43" i="27"/>
  <c r="H44" i="27"/>
  <c r="H45" i="27"/>
  <c r="H46" i="27"/>
  <c r="H47" i="27"/>
  <c r="H48" i="27"/>
  <c r="I5" i="27"/>
  <c r="I6" i="27"/>
  <c r="I7" i="27"/>
  <c r="I8" i="27"/>
  <c r="I9" i="27"/>
  <c r="I10" i="27"/>
  <c r="I11" i="27"/>
  <c r="I12" i="27"/>
  <c r="I13" i="27"/>
  <c r="I14" i="27"/>
  <c r="I15" i="27"/>
  <c r="I16" i="27"/>
  <c r="I17" i="27"/>
  <c r="I18" i="27"/>
  <c r="I19" i="27"/>
  <c r="I20" i="27"/>
  <c r="I21" i="27"/>
  <c r="I22" i="27"/>
  <c r="I23" i="27"/>
  <c r="I24" i="27"/>
  <c r="I25" i="27"/>
  <c r="I26" i="27"/>
  <c r="I27" i="27"/>
  <c r="I28" i="27"/>
  <c r="I29" i="27"/>
  <c r="I30" i="27"/>
  <c r="I31" i="27"/>
  <c r="I32" i="27"/>
  <c r="I33" i="27"/>
  <c r="I34" i="27"/>
  <c r="I35" i="27"/>
  <c r="I36" i="27"/>
  <c r="I37" i="27"/>
  <c r="I38" i="27"/>
  <c r="I39" i="27"/>
  <c r="I40" i="27"/>
  <c r="I41" i="27"/>
  <c r="I42" i="27"/>
  <c r="I43" i="27"/>
  <c r="I44" i="27"/>
  <c r="I45" i="27"/>
  <c r="I46" i="27"/>
  <c r="I47" i="27"/>
  <c r="I48" i="27"/>
  <c r="J5" i="27"/>
  <c r="J6" i="27"/>
  <c r="J7" i="27"/>
  <c r="J8" i="27"/>
  <c r="J9" i="27"/>
  <c r="J10" i="27"/>
  <c r="J11" i="27"/>
  <c r="J12" i="27"/>
  <c r="J13" i="27"/>
  <c r="J14" i="27"/>
  <c r="J15" i="27"/>
  <c r="J16" i="27"/>
  <c r="J17" i="27"/>
  <c r="J18" i="27"/>
  <c r="J19" i="27"/>
  <c r="J20" i="27"/>
  <c r="J21" i="27"/>
  <c r="J22" i="27"/>
  <c r="J23" i="27"/>
  <c r="J24" i="27"/>
  <c r="J25" i="27"/>
  <c r="J26" i="27"/>
  <c r="J27" i="27"/>
  <c r="J28" i="27"/>
  <c r="J29" i="27"/>
  <c r="J30" i="27"/>
  <c r="J31" i="27"/>
  <c r="J32" i="27"/>
  <c r="J33" i="27"/>
  <c r="J34" i="27"/>
  <c r="J35" i="27"/>
  <c r="J36" i="27"/>
  <c r="J37" i="27"/>
  <c r="J38" i="27"/>
  <c r="J39" i="27"/>
  <c r="J40" i="27"/>
  <c r="J41" i="27"/>
  <c r="J42" i="27"/>
  <c r="J43" i="27"/>
  <c r="J44" i="27"/>
  <c r="J45" i="27"/>
  <c r="J46" i="27"/>
  <c r="J47" i="27"/>
  <c r="J48" i="27"/>
  <c r="M11" i="27"/>
  <c r="G5" i="26"/>
  <c r="G6" i="26"/>
  <c r="G7" i="26"/>
  <c r="G8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34" i="26"/>
  <c r="G35" i="26"/>
  <c r="G36" i="26"/>
  <c r="G37" i="26"/>
  <c r="G38" i="26"/>
  <c r="G39" i="26"/>
  <c r="G40" i="26"/>
  <c r="G41" i="26"/>
  <c r="G42" i="26"/>
  <c r="G43" i="26"/>
  <c r="G44" i="26"/>
  <c r="G45" i="26"/>
  <c r="G46" i="26"/>
  <c r="G47" i="26"/>
  <c r="G48" i="26"/>
  <c r="H5" i="26"/>
  <c r="H6" i="26"/>
  <c r="H7" i="26"/>
  <c r="H8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34" i="26"/>
  <c r="H35" i="26"/>
  <c r="H36" i="26"/>
  <c r="H37" i="26"/>
  <c r="H38" i="26"/>
  <c r="H39" i="26"/>
  <c r="H40" i="26"/>
  <c r="H41" i="26"/>
  <c r="H42" i="26"/>
  <c r="H43" i="26"/>
  <c r="H44" i="26"/>
  <c r="H45" i="26"/>
  <c r="H46" i="26"/>
  <c r="H47" i="26"/>
  <c r="H48" i="26"/>
  <c r="I5" i="26"/>
  <c r="I6" i="26"/>
  <c r="I7" i="26"/>
  <c r="I8" i="26"/>
  <c r="I9" i="26"/>
  <c r="I10" i="26"/>
  <c r="I11" i="26"/>
  <c r="I12" i="26"/>
  <c r="I13" i="26"/>
  <c r="I14" i="26"/>
  <c r="I15" i="26"/>
  <c r="I16" i="26"/>
  <c r="I17" i="26"/>
  <c r="I18" i="26"/>
  <c r="I19" i="26"/>
  <c r="I20" i="26"/>
  <c r="I21" i="26"/>
  <c r="I22" i="26"/>
  <c r="I23" i="26"/>
  <c r="I24" i="26"/>
  <c r="I25" i="26"/>
  <c r="I26" i="26"/>
  <c r="I27" i="26"/>
  <c r="I28" i="26"/>
  <c r="I29" i="26"/>
  <c r="I30" i="26"/>
  <c r="I31" i="26"/>
  <c r="I32" i="26"/>
  <c r="I33" i="26"/>
  <c r="I34" i="26"/>
  <c r="I35" i="26"/>
  <c r="I36" i="26"/>
  <c r="I37" i="26"/>
  <c r="I38" i="26"/>
  <c r="I39" i="26"/>
  <c r="I40" i="26"/>
  <c r="I41" i="26"/>
  <c r="I42" i="26"/>
  <c r="I43" i="26"/>
  <c r="I44" i="26"/>
  <c r="I45" i="26"/>
  <c r="I46" i="26"/>
  <c r="I47" i="26"/>
  <c r="I48" i="26"/>
  <c r="J5" i="26"/>
  <c r="J6" i="26"/>
  <c r="J7" i="26"/>
  <c r="J8" i="26"/>
  <c r="J9" i="26"/>
  <c r="J10" i="26"/>
  <c r="J11" i="26"/>
  <c r="J12" i="26"/>
  <c r="J13" i="26"/>
  <c r="J14" i="26"/>
  <c r="J15" i="26"/>
  <c r="J16" i="26"/>
  <c r="J17" i="26"/>
  <c r="J18" i="26"/>
  <c r="J19" i="26"/>
  <c r="J20" i="26"/>
  <c r="J21" i="26"/>
  <c r="J22" i="26"/>
  <c r="J23" i="26"/>
  <c r="J24" i="26"/>
  <c r="J25" i="26"/>
  <c r="J26" i="26"/>
  <c r="J27" i="26"/>
  <c r="J28" i="26"/>
  <c r="J29" i="26"/>
  <c r="J30" i="26"/>
  <c r="J31" i="26"/>
  <c r="J32" i="26"/>
  <c r="J33" i="26"/>
  <c r="J34" i="26"/>
  <c r="J35" i="26"/>
  <c r="J36" i="26"/>
  <c r="J37" i="26"/>
  <c r="J38" i="26"/>
  <c r="J39" i="26"/>
  <c r="J40" i="26"/>
  <c r="J41" i="26"/>
  <c r="J42" i="26"/>
  <c r="J43" i="26"/>
  <c r="J44" i="26"/>
  <c r="J45" i="26"/>
  <c r="J46" i="26"/>
  <c r="J47" i="26"/>
  <c r="J48" i="26"/>
  <c r="M11" i="26"/>
  <c r="G5" i="25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H5" i="25"/>
  <c r="H6" i="25"/>
  <c r="T4" i="25" s="1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H28" i="25"/>
  <c r="H29" i="25"/>
  <c r="H30" i="25"/>
  <c r="H31" i="25"/>
  <c r="H32" i="25"/>
  <c r="H33" i="25"/>
  <c r="H34" i="25"/>
  <c r="H35" i="25"/>
  <c r="H36" i="25"/>
  <c r="H37" i="25"/>
  <c r="H38" i="25"/>
  <c r="H39" i="25"/>
  <c r="H40" i="25"/>
  <c r="H41" i="25"/>
  <c r="H42" i="25"/>
  <c r="H43" i="25"/>
  <c r="H44" i="25"/>
  <c r="H45" i="25"/>
  <c r="H46" i="25"/>
  <c r="H47" i="25"/>
  <c r="H48" i="25"/>
  <c r="I5" i="25"/>
  <c r="I6" i="25"/>
  <c r="I7" i="25"/>
  <c r="I8" i="25"/>
  <c r="I9" i="25"/>
  <c r="I10" i="25"/>
  <c r="I11" i="25"/>
  <c r="I12" i="25"/>
  <c r="I13" i="25"/>
  <c r="I14" i="25"/>
  <c r="I15" i="25"/>
  <c r="I16" i="25"/>
  <c r="I17" i="25"/>
  <c r="I18" i="25"/>
  <c r="I19" i="25"/>
  <c r="I20" i="25"/>
  <c r="I21" i="25"/>
  <c r="I22" i="25"/>
  <c r="I23" i="25"/>
  <c r="I24" i="25"/>
  <c r="I25" i="25"/>
  <c r="I26" i="25"/>
  <c r="I27" i="25"/>
  <c r="I28" i="25"/>
  <c r="I29" i="25"/>
  <c r="I30" i="25"/>
  <c r="I31" i="25"/>
  <c r="I32" i="25"/>
  <c r="I33" i="25"/>
  <c r="I34" i="25"/>
  <c r="I35" i="25"/>
  <c r="I36" i="25"/>
  <c r="I37" i="25"/>
  <c r="I38" i="25"/>
  <c r="I39" i="25"/>
  <c r="I40" i="25"/>
  <c r="I41" i="25"/>
  <c r="I42" i="25"/>
  <c r="I43" i="25"/>
  <c r="I44" i="25"/>
  <c r="I45" i="25"/>
  <c r="I46" i="25"/>
  <c r="I47" i="25"/>
  <c r="I48" i="25"/>
  <c r="J5" i="25"/>
  <c r="J6" i="25"/>
  <c r="J7" i="25"/>
  <c r="J8" i="25"/>
  <c r="J9" i="25"/>
  <c r="J10" i="25"/>
  <c r="J11" i="25"/>
  <c r="J12" i="25"/>
  <c r="J13" i="25"/>
  <c r="J14" i="25"/>
  <c r="J15" i="25"/>
  <c r="J16" i="25"/>
  <c r="J17" i="25"/>
  <c r="J18" i="25"/>
  <c r="J19" i="25"/>
  <c r="J20" i="25"/>
  <c r="J21" i="25"/>
  <c r="J22" i="25"/>
  <c r="J23" i="25"/>
  <c r="J24" i="25"/>
  <c r="J25" i="25"/>
  <c r="J26" i="25"/>
  <c r="J27" i="25"/>
  <c r="J28" i="25"/>
  <c r="J29" i="25"/>
  <c r="J30" i="25"/>
  <c r="J31" i="25"/>
  <c r="J32" i="25"/>
  <c r="J33" i="25"/>
  <c r="J34" i="25"/>
  <c r="J35" i="25"/>
  <c r="J36" i="25"/>
  <c r="J37" i="25"/>
  <c r="J38" i="25"/>
  <c r="J39" i="25"/>
  <c r="J40" i="25"/>
  <c r="J41" i="25"/>
  <c r="J42" i="25"/>
  <c r="J43" i="25"/>
  <c r="J44" i="25"/>
  <c r="J45" i="25"/>
  <c r="J46" i="25"/>
  <c r="J47" i="25"/>
  <c r="J48" i="25"/>
  <c r="M11" i="25"/>
  <c r="G5" i="24"/>
  <c r="H5" i="24"/>
  <c r="I5" i="24"/>
  <c r="J5" i="24"/>
  <c r="G6" i="24"/>
  <c r="H6" i="24"/>
  <c r="I6" i="24"/>
  <c r="J6" i="24"/>
  <c r="G7" i="24"/>
  <c r="H7" i="24"/>
  <c r="I7" i="24"/>
  <c r="J7" i="24"/>
  <c r="G8" i="24"/>
  <c r="H8" i="24"/>
  <c r="I8" i="24"/>
  <c r="J8" i="24"/>
  <c r="G9" i="24"/>
  <c r="H9" i="24"/>
  <c r="I9" i="24"/>
  <c r="J9" i="24"/>
  <c r="G10" i="24"/>
  <c r="H10" i="24"/>
  <c r="I10" i="24"/>
  <c r="J10" i="24"/>
  <c r="G11" i="24"/>
  <c r="H11" i="24"/>
  <c r="I11" i="24"/>
  <c r="J11" i="24"/>
  <c r="G12" i="24"/>
  <c r="H12" i="24"/>
  <c r="I12" i="24"/>
  <c r="J12" i="24"/>
  <c r="G13" i="24"/>
  <c r="H13" i="24"/>
  <c r="I13" i="24"/>
  <c r="J13" i="24"/>
  <c r="G14" i="24"/>
  <c r="H14" i="24"/>
  <c r="I14" i="24"/>
  <c r="J14" i="24"/>
  <c r="G15" i="24"/>
  <c r="H15" i="24"/>
  <c r="I15" i="24"/>
  <c r="J15" i="24"/>
  <c r="G16" i="24"/>
  <c r="H16" i="24"/>
  <c r="I16" i="24"/>
  <c r="J16" i="24"/>
  <c r="G17" i="24"/>
  <c r="H17" i="24"/>
  <c r="I17" i="24"/>
  <c r="J17" i="24"/>
  <c r="G18" i="24"/>
  <c r="H18" i="24"/>
  <c r="I18" i="24"/>
  <c r="J18" i="24"/>
  <c r="G19" i="24"/>
  <c r="H19" i="24"/>
  <c r="I19" i="24"/>
  <c r="J19" i="24"/>
  <c r="G20" i="24"/>
  <c r="H20" i="24"/>
  <c r="I20" i="24"/>
  <c r="J20" i="24"/>
  <c r="G21" i="24"/>
  <c r="H21" i="24"/>
  <c r="I21" i="24"/>
  <c r="J21" i="24"/>
  <c r="G22" i="24"/>
  <c r="H22" i="24"/>
  <c r="I22" i="24"/>
  <c r="J22" i="24"/>
  <c r="G23" i="24"/>
  <c r="H23" i="24"/>
  <c r="I23" i="24"/>
  <c r="J23" i="24"/>
  <c r="G24" i="24"/>
  <c r="H24" i="24"/>
  <c r="I24" i="24"/>
  <c r="J24" i="24"/>
  <c r="G25" i="24"/>
  <c r="H25" i="24"/>
  <c r="I25" i="24"/>
  <c r="J25" i="24"/>
  <c r="G26" i="24"/>
  <c r="H26" i="24"/>
  <c r="I26" i="24"/>
  <c r="J26" i="24"/>
  <c r="G27" i="24"/>
  <c r="H27" i="24"/>
  <c r="I27" i="24"/>
  <c r="J27" i="24"/>
  <c r="G28" i="24"/>
  <c r="H28" i="24"/>
  <c r="I28" i="24"/>
  <c r="J28" i="24"/>
  <c r="G29" i="24"/>
  <c r="H29" i="24"/>
  <c r="I29" i="24"/>
  <c r="J29" i="24"/>
  <c r="G30" i="24"/>
  <c r="H30" i="24"/>
  <c r="I30" i="24"/>
  <c r="J30" i="24"/>
  <c r="G31" i="24"/>
  <c r="H31" i="24"/>
  <c r="I31" i="24"/>
  <c r="J31" i="24"/>
  <c r="G32" i="24"/>
  <c r="H32" i="24"/>
  <c r="I32" i="24"/>
  <c r="J32" i="24"/>
  <c r="G33" i="24"/>
  <c r="H33" i="24"/>
  <c r="I33" i="24"/>
  <c r="J33" i="24"/>
  <c r="G34" i="24"/>
  <c r="H34" i="24"/>
  <c r="I34" i="24"/>
  <c r="J34" i="24"/>
  <c r="G35" i="24"/>
  <c r="H35" i="24"/>
  <c r="I35" i="24"/>
  <c r="J35" i="24"/>
  <c r="G36" i="24"/>
  <c r="H36" i="24"/>
  <c r="I36" i="24"/>
  <c r="J36" i="24"/>
  <c r="G37" i="24"/>
  <c r="H37" i="24"/>
  <c r="I37" i="24"/>
  <c r="J37" i="24"/>
  <c r="G38" i="24"/>
  <c r="H38" i="24"/>
  <c r="I38" i="24"/>
  <c r="J38" i="24"/>
  <c r="G39" i="24"/>
  <c r="H39" i="24"/>
  <c r="I39" i="24"/>
  <c r="J39" i="24"/>
  <c r="G40" i="24"/>
  <c r="H40" i="24"/>
  <c r="I40" i="24"/>
  <c r="J40" i="24"/>
  <c r="G41" i="24"/>
  <c r="H41" i="24"/>
  <c r="I41" i="24"/>
  <c r="J41" i="24"/>
  <c r="G42" i="24"/>
  <c r="H42" i="24"/>
  <c r="I42" i="24"/>
  <c r="J42" i="24"/>
  <c r="G43" i="24"/>
  <c r="H43" i="24"/>
  <c r="I43" i="24"/>
  <c r="J43" i="24"/>
  <c r="G44" i="24"/>
  <c r="H44" i="24"/>
  <c r="I44" i="24"/>
  <c r="J44" i="24"/>
  <c r="G45" i="24"/>
  <c r="H45" i="24"/>
  <c r="I45" i="24"/>
  <c r="J45" i="24"/>
  <c r="G46" i="24"/>
  <c r="H46" i="24"/>
  <c r="I46" i="24"/>
  <c r="J46" i="24"/>
  <c r="G47" i="24"/>
  <c r="H47" i="24"/>
  <c r="I47" i="24"/>
  <c r="J47" i="24"/>
  <c r="G48" i="24"/>
  <c r="H48" i="24"/>
  <c r="I48" i="24"/>
  <c r="J48" i="24"/>
  <c r="M11" i="24"/>
  <c r="G5" i="23"/>
  <c r="H5" i="23"/>
  <c r="I5" i="23"/>
  <c r="J5" i="23"/>
  <c r="G6" i="23"/>
  <c r="H6" i="23"/>
  <c r="I6" i="23"/>
  <c r="J6" i="23"/>
  <c r="G7" i="23"/>
  <c r="H7" i="23"/>
  <c r="I7" i="23"/>
  <c r="J7" i="23"/>
  <c r="G8" i="23"/>
  <c r="H8" i="23"/>
  <c r="I8" i="23"/>
  <c r="J8" i="23"/>
  <c r="G9" i="23"/>
  <c r="H9" i="23"/>
  <c r="I9" i="23"/>
  <c r="J9" i="23"/>
  <c r="G10" i="23"/>
  <c r="H10" i="23"/>
  <c r="I10" i="23"/>
  <c r="J10" i="23"/>
  <c r="G11" i="23"/>
  <c r="H11" i="23"/>
  <c r="I11" i="23"/>
  <c r="J11" i="23"/>
  <c r="G12" i="23"/>
  <c r="H12" i="23"/>
  <c r="I12" i="23"/>
  <c r="J12" i="23"/>
  <c r="G13" i="23"/>
  <c r="H13" i="23"/>
  <c r="I13" i="23"/>
  <c r="J13" i="23"/>
  <c r="G14" i="23"/>
  <c r="H14" i="23"/>
  <c r="I14" i="23"/>
  <c r="J14" i="23"/>
  <c r="G15" i="23"/>
  <c r="H15" i="23"/>
  <c r="I15" i="23"/>
  <c r="J15" i="23"/>
  <c r="G16" i="23"/>
  <c r="H16" i="23"/>
  <c r="I16" i="23"/>
  <c r="J16" i="23"/>
  <c r="G17" i="23"/>
  <c r="H17" i="23"/>
  <c r="I17" i="23"/>
  <c r="J17" i="23"/>
  <c r="G18" i="23"/>
  <c r="H18" i="23"/>
  <c r="I18" i="23"/>
  <c r="J18" i="23"/>
  <c r="G19" i="23"/>
  <c r="H19" i="23"/>
  <c r="I19" i="23"/>
  <c r="J19" i="23"/>
  <c r="G20" i="23"/>
  <c r="H20" i="23"/>
  <c r="I20" i="23"/>
  <c r="J20" i="23"/>
  <c r="G21" i="23"/>
  <c r="H21" i="23"/>
  <c r="I21" i="23"/>
  <c r="J21" i="23"/>
  <c r="G22" i="23"/>
  <c r="H22" i="23"/>
  <c r="I22" i="23"/>
  <c r="J22" i="23"/>
  <c r="G23" i="23"/>
  <c r="H23" i="23"/>
  <c r="I23" i="23"/>
  <c r="J23" i="23"/>
  <c r="G24" i="23"/>
  <c r="H24" i="23"/>
  <c r="I24" i="23"/>
  <c r="J24" i="23"/>
  <c r="G25" i="23"/>
  <c r="H25" i="23"/>
  <c r="I25" i="23"/>
  <c r="J25" i="23"/>
  <c r="G26" i="23"/>
  <c r="H26" i="23"/>
  <c r="I26" i="23"/>
  <c r="J26" i="23"/>
  <c r="G27" i="23"/>
  <c r="H27" i="23"/>
  <c r="I27" i="23"/>
  <c r="J27" i="23"/>
  <c r="G28" i="23"/>
  <c r="H28" i="23"/>
  <c r="I28" i="23"/>
  <c r="J28" i="23"/>
  <c r="G29" i="23"/>
  <c r="H29" i="23"/>
  <c r="I29" i="23"/>
  <c r="J29" i="23"/>
  <c r="G30" i="23"/>
  <c r="H30" i="23"/>
  <c r="I30" i="23"/>
  <c r="J30" i="23"/>
  <c r="G31" i="23"/>
  <c r="H31" i="23"/>
  <c r="I31" i="23"/>
  <c r="J31" i="23"/>
  <c r="G32" i="23"/>
  <c r="H32" i="23"/>
  <c r="I32" i="23"/>
  <c r="J32" i="23"/>
  <c r="G33" i="23"/>
  <c r="H33" i="23"/>
  <c r="I33" i="23"/>
  <c r="J33" i="23"/>
  <c r="G34" i="23"/>
  <c r="H34" i="23"/>
  <c r="I34" i="23"/>
  <c r="J34" i="23"/>
  <c r="G35" i="23"/>
  <c r="H35" i="23"/>
  <c r="I35" i="23"/>
  <c r="J35" i="23"/>
  <c r="G36" i="23"/>
  <c r="H36" i="23"/>
  <c r="I36" i="23"/>
  <c r="J36" i="23"/>
  <c r="G37" i="23"/>
  <c r="H37" i="23"/>
  <c r="I37" i="23"/>
  <c r="J37" i="23"/>
  <c r="G38" i="23"/>
  <c r="H38" i="23"/>
  <c r="I38" i="23"/>
  <c r="J38" i="23"/>
  <c r="G39" i="23"/>
  <c r="H39" i="23"/>
  <c r="I39" i="23"/>
  <c r="J39" i="23"/>
  <c r="G40" i="23"/>
  <c r="H40" i="23"/>
  <c r="I40" i="23"/>
  <c r="J40" i="23"/>
  <c r="G41" i="23"/>
  <c r="H41" i="23"/>
  <c r="I41" i="23"/>
  <c r="J41" i="23"/>
  <c r="G42" i="23"/>
  <c r="H42" i="23"/>
  <c r="I42" i="23"/>
  <c r="J42" i="23"/>
  <c r="G43" i="23"/>
  <c r="H43" i="23"/>
  <c r="I43" i="23"/>
  <c r="J43" i="23"/>
  <c r="G44" i="23"/>
  <c r="H44" i="23"/>
  <c r="I44" i="23"/>
  <c r="J44" i="23"/>
  <c r="G45" i="23"/>
  <c r="H45" i="23"/>
  <c r="I45" i="23"/>
  <c r="J45" i="23"/>
  <c r="G46" i="23"/>
  <c r="H46" i="23"/>
  <c r="I46" i="23"/>
  <c r="J46" i="23"/>
  <c r="G47" i="23"/>
  <c r="H47" i="23"/>
  <c r="I47" i="23"/>
  <c r="J47" i="23"/>
  <c r="G48" i="23"/>
  <c r="H48" i="23"/>
  <c r="I48" i="23"/>
  <c r="J48" i="23"/>
  <c r="E5" i="23"/>
  <c r="F5" i="23" s="1"/>
  <c r="E6" i="23"/>
  <c r="F6" i="23" s="1"/>
  <c r="E7" i="23"/>
  <c r="F7" i="23"/>
  <c r="E8" i="23"/>
  <c r="F8" i="23"/>
  <c r="E9" i="23"/>
  <c r="F9" i="23" s="1"/>
  <c r="E10" i="23"/>
  <c r="F10" i="23" s="1"/>
  <c r="E11" i="23"/>
  <c r="F11" i="23"/>
  <c r="E12" i="23"/>
  <c r="F12" i="23"/>
  <c r="E13" i="23"/>
  <c r="F13" i="23" s="1"/>
  <c r="E14" i="23"/>
  <c r="F14" i="23" s="1"/>
  <c r="E15" i="23"/>
  <c r="F15" i="23"/>
  <c r="E16" i="23"/>
  <c r="F16" i="23"/>
  <c r="E17" i="23"/>
  <c r="F17" i="23" s="1"/>
  <c r="E18" i="23"/>
  <c r="F18" i="23" s="1"/>
  <c r="E19" i="23"/>
  <c r="F19" i="23"/>
  <c r="E20" i="23"/>
  <c r="F20" i="23"/>
  <c r="E21" i="23"/>
  <c r="F21" i="23" s="1"/>
  <c r="E22" i="23"/>
  <c r="F22" i="23" s="1"/>
  <c r="E23" i="23"/>
  <c r="F23" i="23"/>
  <c r="E24" i="23"/>
  <c r="F24" i="23"/>
  <c r="E25" i="23"/>
  <c r="F25" i="23" s="1"/>
  <c r="E26" i="23"/>
  <c r="F26" i="23" s="1"/>
  <c r="E27" i="23"/>
  <c r="F27" i="23"/>
  <c r="E28" i="23"/>
  <c r="F28" i="23"/>
  <c r="E29" i="23"/>
  <c r="F29" i="23" s="1"/>
  <c r="E30" i="23"/>
  <c r="F30" i="23" s="1"/>
  <c r="E31" i="23"/>
  <c r="F31" i="23"/>
  <c r="E32" i="23"/>
  <c r="F32" i="23"/>
  <c r="E33" i="23"/>
  <c r="F33" i="23" s="1"/>
  <c r="E34" i="23"/>
  <c r="F34" i="23" s="1"/>
  <c r="E35" i="23"/>
  <c r="F35" i="23"/>
  <c r="E36" i="23"/>
  <c r="F36" i="23"/>
  <c r="E37" i="23"/>
  <c r="F37" i="23" s="1"/>
  <c r="E38" i="23"/>
  <c r="F38" i="23" s="1"/>
  <c r="E39" i="23"/>
  <c r="F39" i="23"/>
  <c r="E40" i="23"/>
  <c r="F40" i="23"/>
  <c r="E41" i="23"/>
  <c r="F41" i="23" s="1"/>
  <c r="E42" i="23"/>
  <c r="F42" i="23" s="1"/>
  <c r="E43" i="23"/>
  <c r="F43" i="23"/>
  <c r="E44" i="23"/>
  <c r="F44" i="23"/>
  <c r="E45" i="23"/>
  <c r="F45" i="23" s="1"/>
  <c r="E46" i="23"/>
  <c r="F46" i="23" s="1"/>
  <c r="E47" i="23"/>
  <c r="F47" i="23"/>
  <c r="F48" i="23"/>
  <c r="M11" i="23"/>
  <c r="G5" i="22"/>
  <c r="H5" i="22"/>
  <c r="I5" i="22"/>
  <c r="J5" i="22"/>
  <c r="G6" i="22"/>
  <c r="H6" i="22"/>
  <c r="I6" i="22"/>
  <c r="J6" i="22"/>
  <c r="G7" i="22"/>
  <c r="H7" i="22"/>
  <c r="I7" i="22"/>
  <c r="J7" i="22"/>
  <c r="G8" i="22"/>
  <c r="H8" i="22"/>
  <c r="I8" i="22"/>
  <c r="J8" i="22"/>
  <c r="G9" i="22"/>
  <c r="H9" i="22"/>
  <c r="I9" i="22"/>
  <c r="J9" i="22"/>
  <c r="G10" i="22"/>
  <c r="H10" i="22"/>
  <c r="I10" i="22"/>
  <c r="J10" i="22"/>
  <c r="G11" i="22"/>
  <c r="H11" i="22"/>
  <c r="I11" i="22"/>
  <c r="J11" i="22"/>
  <c r="G12" i="22"/>
  <c r="H12" i="22"/>
  <c r="I12" i="22"/>
  <c r="J12" i="22"/>
  <c r="G13" i="22"/>
  <c r="H13" i="22"/>
  <c r="I13" i="22"/>
  <c r="J13" i="22"/>
  <c r="G14" i="22"/>
  <c r="H14" i="22"/>
  <c r="I14" i="22"/>
  <c r="J14" i="22"/>
  <c r="G15" i="22"/>
  <c r="H15" i="22"/>
  <c r="I15" i="22"/>
  <c r="J15" i="22"/>
  <c r="G16" i="22"/>
  <c r="H16" i="22"/>
  <c r="I16" i="22"/>
  <c r="J16" i="22"/>
  <c r="G17" i="22"/>
  <c r="H17" i="22"/>
  <c r="I17" i="22"/>
  <c r="J17" i="22"/>
  <c r="G18" i="22"/>
  <c r="H18" i="22"/>
  <c r="I18" i="22"/>
  <c r="J18" i="22"/>
  <c r="G19" i="22"/>
  <c r="H19" i="22"/>
  <c r="I19" i="22"/>
  <c r="J19" i="22"/>
  <c r="G20" i="22"/>
  <c r="H20" i="22"/>
  <c r="I20" i="22"/>
  <c r="J20" i="22"/>
  <c r="G21" i="22"/>
  <c r="H21" i="22"/>
  <c r="I21" i="22"/>
  <c r="J21" i="22"/>
  <c r="G22" i="22"/>
  <c r="H22" i="22"/>
  <c r="I22" i="22"/>
  <c r="J22" i="22"/>
  <c r="G23" i="22"/>
  <c r="H23" i="22"/>
  <c r="I23" i="22"/>
  <c r="J23" i="22"/>
  <c r="G24" i="22"/>
  <c r="H24" i="22"/>
  <c r="I24" i="22"/>
  <c r="J24" i="22"/>
  <c r="G25" i="22"/>
  <c r="H25" i="22"/>
  <c r="I25" i="22"/>
  <c r="J25" i="22"/>
  <c r="G26" i="22"/>
  <c r="H26" i="22"/>
  <c r="I26" i="22"/>
  <c r="J26" i="22"/>
  <c r="G27" i="22"/>
  <c r="H27" i="22"/>
  <c r="I27" i="22"/>
  <c r="J27" i="22"/>
  <c r="G28" i="22"/>
  <c r="H28" i="22"/>
  <c r="I28" i="22"/>
  <c r="J28" i="22"/>
  <c r="G29" i="22"/>
  <c r="H29" i="22"/>
  <c r="I29" i="22"/>
  <c r="J29" i="22"/>
  <c r="G30" i="22"/>
  <c r="H30" i="22"/>
  <c r="I30" i="22"/>
  <c r="J30" i="22"/>
  <c r="G31" i="22"/>
  <c r="H31" i="22"/>
  <c r="I31" i="22"/>
  <c r="J31" i="22"/>
  <c r="G32" i="22"/>
  <c r="H32" i="22"/>
  <c r="I32" i="22"/>
  <c r="J32" i="22"/>
  <c r="G33" i="22"/>
  <c r="H33" i="22"/>
  <c r="I33" i="22"/>
  <c r="J33" i="22"/>
  <c r="G34" i="22"/>
  <c r="H34" i="22"/>
  <c r="I34" i="22"/>
  <c r="J34" i="22"/>
  <c r="G35" i="22"/>
  <c r="H35" i="22"/>
  <c r="I35" i="22"/>
  <c r="J35" i="22"/>
  <c r="G36" i="22"/>
  <c r="H36" i="22"/>
  <c r="I36" i="22"/>
  <c r="J36" i="22"/>
  <c r="G37" i="22"/>
  <c r="H37" i="22"/>
  <c r="I37" i="22"/>
  <c r="J37" i="22"/>
  <c r="G38" i="22"/>
  <c r="H38" i="22"/>
  <c r="I38" i="22"/>
  <c r="J38" i="22"/>
  <c r="G39" i="22"/>
  <c r="H39" i="22"/>
  <c r="I39" i="22"/>
  <c r="J39" i="22"/>
  <c r="G40" i="22"/>
  <c r="H40" i="22"/>
  <c r="I40" i="22"/>
  <c r="J40" i="22"/>
  <c r="G41" i="22"/>
  <c r="H41" i="22"/>
  <c r="I41" i="22"/>
  <c r="J41" i="22"/>
  <c r="G42" i="22"/>
  <c r="H42" i="22"/>
  <c r="I42" i="22"/>
  <c r="J42" i="22"/>
  <c r="G43" i="22"/>
  <c r="H43" i="22"/>
  <c r="I43" i="22"/>
  <c r="J43" i="22"/>
  <c r="G44" i="22"/>
  <c r="H44" i="22"/>
  <c r="I44" i="22"/>
  <c r="J44" i="22"/>
  <c r="G45" i="22"/>
  <c r="H45" i="22"/>
  <c r="I45" i="22"/>
  <c r="J45" i="22"/>
  <c r="G46" i="22"/>
  <c r="H46" i="22"/>
  <c r="I46" i="22"/>
  <c r="J46" i="22"/>
  <c r="G47" i="22"/>
  <c r="H47" i="22"/>
  <c r="I47" i="22"/>
  <c r="J47" i="22"/>
  <c r="G48" i="22"/>
  <c r="H48" i="22"/>
  <c r="I48" i="22"/>
  <c r="J48" i="22"/>
  <c r="F48" i="22"/>
  <c r="E5" i="22"/>
  <c r="F5" i="22" s="1"/>
  <c r="E6" i="22"/>
  <c r="F6" i="22" s="1"/>
  <c r="E7" i="22"/>
  <c r="F7" i="22"/>
  <c r="E8" i="22"/>
  <c r="F8" i="22"/>
  <c r="E9" i="22"/>
  <c r="F9" i="22" s="1"/>
  <c r="E10" i="22"/>
  <c r="F10" i="22" s="1"/>
  <c r="E11" i="22"/>
  <c r="F11" i="22"/>
  <c r="E12" i="22"/>
  <c r="F12" i="22" s="1"/>
  <c r="E13" i="22"/>
  <c r="F13" i="22" s="1"/>
  <c r="E14" i="22"/>
  <c r="F14" i="22" s="1"/>
  <c r="E15" i="22"/>
  <c r="F15" i="22"/>
  <c r="E16" i="22"/>
  <c r="F16" i="22"/>
  <c r="E17" i="22"/>
  <c r="F17" i="22" s="1"/>
  <c r="E18" i="22"/>
  <c r="F18" i="22" s="1"/>
  <c r="E19" i="22"/>
  <c r="F19" i="22"/>
  <c r="E20" i="22"/>
  <c r="F20" i="22"/>
  <c r="E21" i="22"/>
  <c r="F21" i="22" s="1"/>
  <c r="E22" i="22"/>
  <c r="F22" i="22" s="1"/>
  <c r="E23" i="22"/>
  <c r="F23" i="22" s="1"/>
  <c r="E24" i="22"/>
  <c r="F24" i="22"/>
  <c r="E25" i="22"/>
  <c r="F25" i="22" s="1"/>
  <c r="E26" i="22"/>
  <c r="F26" i="22" s="1"/>
  <c r="E27" i="22"/>
  <c r="F27" i="22"/>
  <c r="E28" i="22"/>
  <c r="F28" i="22" s="1"/>
  <c r="E29" i="22"/>
  <c r="F29" i="22" s="1"/>
  <c r="E30" i="22"/>
  <c r="F30" i="22" s="1"/>
  <c r="E31" i="22"/>
  <c r="F31" i="22"/>
  <c r="E32" i="22"/>
  <c r="F32" i="22"/>
  <c r="E33" i="22"/>
  <c r="F33" i="22" s="1"/>
  <c r="E34" i="22"/>
  <c r="F34" i="22" s="1"/>
  <c r="E35" i="22"/>
  <c r="F35" i="22"/>
  <c r="E36" i="22"/>
  <c r="F36" i="22"/>
  <c r="E37" i="22"/>
  <c r="F37" i="22" s="1"/>
  <c r="E38" i="22"/>
  <c r="F38" i="22" s="1"/>
  <c r="E39" i="22"/>
  <c r="F39" i="22" s="1"/>
  <c r="E40" i="22"/>
  <c r="F40" i="22"/>
  <c r="E41" i="22"/>
  <c r="F41" i="22" s="1"/>
  <c r="E42" i="22"/>
  <c r="F42" i="22" s="1"/>
  <c r="E43" i="22"/>
  <c r="F43" i="22"/>
  <c r="E44" i="22"/>
  <c r="F44" i="22" s="1"/>
  <c r="E45" i="22"/>
  <c r="F45" i="22" s="1"/>
  <c r="E46" i="22"/>
  <c r="F46" i="22" s="1"/>
  <c r="E47" i="22"/>
  <c r="F47" i="22"/>
  <c r="M11" i="22"/>
  <c r="E27" i="2"/>
  <c r="F27" i="2" s="1"/>
  <c r="E28" i="2"/>
  <c r="F28" i="2"/>
  <c r="E29" i="2"/>
  <c r="E30" i="2"/>
  <c r="F30" i="2" s="1"/>
  <c r="E31" i="2"/>
  <c r="F31" i="2" s="1"/>
  <c r="E32" i="2"/>
  <c r="F32" i="2"/>
  <c r="E33" i="2"/>
  <c r="E34" i="2"/>
  <c r="F34" i="2" s="1"/>
  <c r="E35" i="2"/>
  <c r="F35" i="2"/>
  <c r="E36" i="2"/>
  <c r="F36" i="2" s="1"/>
  <c r="E37" i="2"/>
  <c r="F37" i="2" s="1"/>
  <c r="E38" i="2"/>
  <c r="E39" i="2"/>
  <c r="F39" i="2"/>
  <c r="E40" i="2"/>
  <c r="F40" i="2"/>
  <c r="E41" i="2"/>
  <c r="F41" i="2" s="1"/>
  <c r="E42" i="2"/>
  <c r="E43" i="2"/>
  <c r="F43" i="2" s="1"/>
  <c r="E44" i="2"/>
  <c r="F44" i="2"/>
  <c r="E45" i="2"/>
  <c r="E5" i="2"/>
  <c r="F5" i="2"/>
  <c r="Q4" i="2" s="1"/>
  <c r="E6" i="2"/>
  <c r="F6" i="2"/>
  <c r="E7" i="2"/>
  <c r="F7" i="2" s="1"/>
  <c r="E8" i="2"/>
  <c r="F8" i="2" s="1"/>
  <c r="E9" i="2"/>
  <c r="F9" i="2"/>
  <c r="E10" i="2"/>
  <c r="F10" i="2"/>
  <c r="E11" i="2"/>
  <c r="F11" i="2" s="1"/>
  <c r="E12" i="2"/>
  <c r="F12" i="2" s="1"/>
  <c r="E13" i="2"/>
  <c r="F13" i="2"/>
  <c r="E14" i="2"/>
  <c r="F14" i="2"/>
  <c r="E15" i="2"/>
  <c r="F15" i="2" s="1"/>
  <c r="E16" i="2"/>
  <c r="F16" i="2" s="1"/>
  <c r="E17" i="2"/>
  <c r="F17" i="2"/>
  <c r="E18" i="2"/>
  <c r="F18" i="2"/>
  <c r="E19" i="2"/>
  <c r="F19" i="2" s="1"/>
  <c r="E20" i="2"/>
  <c r="F20" i="2" s="1"/>
  <c r="E21" i="2"/>
  <c r="F21" i="2"/>
  <c r="E22" i="2"/>
  <c r="F22" i="2"/>
  <c r="E23" i="2"/>
  <c r="F23" i="2" s="1"/>
  <c r="E24" i="2"/>
  <c r="F24" i="2" s="1"/>
  <c r="E25" i="2"/>
  <c r="F25" i="2"/>
  <c r="E26" i="2"/>
  <c r="F26" i="2"/>
  <c r="F29" i="2"/>
  <c r="F33" i="2"/>
  <c r="F38" i="2"/>
  <c r="F42" i="2"/>
  <c r="F45" i="2"/>
  <c r="E46" i="2"/>
  <c r="F46" i="2"/>
  <c r="E47" i="2"/>
  <c r="F47" i="2"/>
  <c r="E48" i="2"/>
  <c r="F48" i="2" s="1"/>
  <c r="E49" i="2"/>
  <c r="F49" i="2" s="1"/>
  <c r="E50" i="2"/>
  <c r="F50" i="2"/>
  <c r="E51" i="2"/>
  <c r="F51" i="2"/>
  <c r="E52" i="2"/>
  <c r="F52" i="2" s="1"/>
  <c r="E53" i="2"/>
  <c r="F53" i="2" s="1"/>
  <c r="E54" i="2"/>
  <c r="F54" i="2"/>
  <c r="E55" i="2"/>
  <c r="F55" i="2"/>
  <c r="E56" i="2"/>
  <c r="F56" i="2" s="1"/>
  <c r="E57" i="2"/>
  <c r="F57" i="2" s="1"/>
  <c r="E58" i="2"/>
  <c r="F58" i="2"/>
  <c r="E59" i="2"/>
  <c r="F59" i="2"/>
  <c r="G47" i="3"/>
  <c r="H47" i="3"/>
  <c r="I47" i="3"/>
  <c r="J47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8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8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8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8" i="3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M11" i="3"/>
  <c r="M11" i="2"/>
  <c r="E10" i="27"/>
  <c r="F10" i="27" s="1"/>
  <c r="E11" i="27"/>
  <c r="F11" i="27"/>
  <c r="E27" i="27"/>
  <c r="F27" i="27" s="1"/>
  <c r="E28" i="27"/>
  <c r="F28" i="27" s="1"/>
  <c r="E36" i="27"/>
  <c r="F36" i="27" s="1"/>
  <c r="E15" i="27"/>
  <c r="F15" i="27" s="1"/>
  <c r="E31" i="27"/>
  <c r="F31" i="27" s="1"/>
  <c r="E17" i="27"/>
  <c r="F17" i="27" s="1"/>
  <c r="E6" i="29"/>
  <c r="F6" i="29" s="1"/>
  <c r="E16" i="29"/>
  <c r="F16" i="29" s="1"/>
  <c r="E22" i="29"/>
  <c r="F22" i="29" s="1"/>
  <c r="E30" i="29"/>
  <c r="F30" i="29" s="1"/>
  <c r="E36" i="29"/>
  <c r="F36" i="29" s="1"/>
  <c r="T4" i="24"/>
  <c r="E44" i="24"/>
  <c r="F44" i="24" s="1"/>
  <c r="E16" i="24"/>
  <c r="F16" i="24" s="1"/>
  <c r="E36" i="24"/>
  <c r="F36" i="24" s="1"/>
  <c r="E46" i="27"/>
  <c r="F46" i="27"/>
  <c r="E14" i="27"/>
  <c r="F14" i="27" s="1"/>
  <c r="C4" i="20"/>
  <c r="B5" i="20"/>
  <c r="D4" i="20"/>
  <c r="E40" i="27"/>
  <c r="F40" i="27" s="1"/>
  <c r="E8" i="27"/>
  <c r="F8" i="27" s="1"/>
  <c r="E26" i="25"/>
  <c r="F26" i="25" s="1"/>
  <c r="E35" i="25"/>
  <c r="F35" i="25" s="1"/>
  <c r="E20" i="25"/>
  <c r="F20" i="25" s="1"/>
  <c r="E36" i="25"/>
  <c r="F36" i="25" s="1"/>
  <c r="E44" i="25"/>
  <c r="F44" i="25" s="1"/>
  <c r="C45" i="20"/>
  <c r="D23" i="28"/>
  <c r="D45" i="20" s="1"/>
  <c r="E41" i="27"/>
  <c r="F41" i="27" s="1"/>
  <c r="E9" i="27"/>
  <c r="F9" i="27" s="1"/>
  <c r="B6" i="20"/>
  <c r="E10" i="24" l="1"/>
  <c r="F10" i="24" s="1"/>
  <c r="E41" i="26"/>
  <c r="F41" i="26" s="1"/>
  <c r="E22" i="24"/>
  <c r="F22" i="24" s="1"/>
  <c r="E23" i="27"/>
  <c r="F23" i="27" s="1"/>
  <c r="E43" i="27"/>
  <c r="F43" i="27" s="1"/>
  <c r="E18" i="27"/>
  <c r="F18" i="27" s="1"/>
  <c r="E35" i="26"/>
  <c r="F35" i="26" s="1"/>
  <c r="E21" i="24"/>
  <c r="F21" i="24" s="1"/>
  <c r="E28" i="26"/>
  <c r="F28" i="26" s="1"/>
  <c r="E24" i="27"/>
  <c r="F24" i="27" s="1"/>
  <c r="E30" i="27"/>
  <c r="F30" i="27" s="1"/>
  <c r="E7" i="27"/>
  <c r="F7" i="27" s="1"/>
  <c r="E19" i="27"/>
  <c r="F19" i="27" s="1"/>
  <c r="E25" i="26"/>
  <c r="F25" i="26" s="1"/>
  <c r="D6" i="32"/>
  <c r="D7" i="32" s="1"/>
  <c r="E6" i="27"/>
  <c r="F6" i="27" s="1"/>
  <c r="E25" i="27"/>
  <c r="F25" i="27" s="1"/>
  <c r="E37" i="24"/>
  <c r="F37" i="24" s="1"/>
  <c r="E16" i="27"/>
  <c r="F16" i="27" s="1"/>
  <c r="E5" i="27"/>
  <c r="F5" i="27" s="1"/>
  <c r="E20" i="27"/>
  <c r="F20" i="27" s="1"/>
  <c r="E42" i="27"/>
  <c r="F42" i="27" s="1"/>
  <c r="E44" i="26"/>
  <c r="F44" i="26" s="1"/>
  <c r="E13" i="26"/>
  <c r="F13" i="26" s="1"/>
  <c r="E48" i="26"/>
  <c r="F48" i="26" s="1"/>
  <c r="E19" i="26"/>
  <c r="F19" i="26" s="1"/>
  <c r="E38" i="27"/>
  <c r="F38" i="27" s="1"/>
  <c r="E39" i="27"/>
  <c r="F39" i="27" s="1"/>
  <c r="E12" i="27"/>
  <c r="F12" i="27" s="1"/>
  <c r="E34" i="27"/>
  <c r="F34" i="27" s="1"/>
  <c r="E42" i="26"/>
  <c r="F42" i="26" s="1"/>
  <c r="E45" i="27"/>
  <c r="F45" i="27" s="1"/>
  <c r="E32" i="25"/>
  <c r="F32" i="25" s="1"/>
  <c r="E27" i="25"/>
  <c r="F27" i="25" s="1"/>
  <c r="E8" i="24"/>
  <c r="F8" i="24" s="1"/>
  <c r="E13" i="24"/>
  <c r="F13" i="24" s="1"/>
  <c r="E33" i="24"/>
  <c r="F33" i="24" s="1"/>
  <c r="E37" i="25"/>
  <c r="F37" i="25" s="1"/>
  <c r="E46" i="30"/>
  <c r="F46" i="30" s="1"/>
  <c r="E40" i="30"/>
  <c r="F40" i="30" s="1"/>
  <c r="E33" i="30"/>
  <c r="F33" i="30" s="1"/>
  <c r="E26" i="30"/>
  <c r="F26" i="30" s="1"/>
  <c r="E7" i="30"/>
  <c r="F7" i="30" s="1"/>
  <c r="E31" i="25"/>
  <c r="F31" i="25" s="1"/>
  <c r="E11" i="25"/>
  <c r="F11" i="25" s="1"/>
  <c r="E30" i="24"/>
  <c r="F30" i="24" s="1"/>
  <c r="E33" i="25"/>
  <c r="F33" i="25" s="1"/>
  <c r="E36" i="26"/>
  <c r="F36" i="26" s="1"/>
  <c r="E12" i="26"/>
  <c r="F12" i="26" s="1"/>
  <c r="E45" i="30"/>
  <c r="F45" i="30" s="1"/>
  <c r="E32" i="30"/>
  <c r="F32" i="30" s="1"/>
  <c r="E25" i="30"/>
  <c r="F25" i="30" s="1"/>
  <c r="E19" i="30"/>
  <c r="F19" i="30" s="1"/>
  <c r="E12" i="30"/>
  <c r="F12" i="30" s="1"/>
  <c r="E5" i="30"/>
  <c r="F5" i="30" s="1"/>
  <c r="E31" i="24"/>
  <c r="F31" i="24" s="1"/>
  <c r="E15" i="24"/>
  <c r="F15" i="24" s="1"/>
  <c r="E5" i="24"/>
  <c r="F5" i="24" s="1"/>
  <c r="E16" i="25"/>
  <c r="F16" i="25" s="1"/>
  <c r="E34" i="25"/>
  <c r="F34" i="25" s="1"/>
  <c r="E43" i="24"/>
  <c r="F43" i="24" s="1"/>
  <c r="E23" i="24"/>
  <c r="F23" i="24" s="1"/>
  <c r="E7" i="24"/>
  <c r="F7" i="24" s="1"/>
  <c r="E29" i="24"/>
  <c r="F29" i="24" s="1"/>
  <c r="E26" i="24"/>
  <c r="F26" i="24" s="1"/>
  <c r="E24" i="25"/>
  <c r="F24" i="25" s="1"/>
  <c r="E7" i="25"/>
  <c r="F7" i="25" s="1"/>
  <c r="E39" i="24"/>
  <c r="F39" i="24" s="1"/>
  <c r="E28" i="24"/>
  <c r="F28" i="24" s="1"/>
  <c r="E18" i="24"/>
  <c r="F18" i="24" s="1"/>
  <c r="E21" i="25"/>
  <c r="F21" i="25" s="1"/>
  <c r="E29" i="26"/>
  <c r="F29" i="26" s="1"/>
  <c r="E21" i="27"/>
  <c r="F21" i="27" s="1"/>
  <c r="E44" i="30"/>
  <c r="F44" i="30" s="1"/>
  <c r="E37" i="30"/>
  <c r="F37" i="30" s="1"/>
  <c r="E30" i="30"/>
  <c r="F30" i="30" s="1"/>
  <c r="E24" i="30"/>
  <c r="F24" i="30" s="1"/>
  <c r="E17" i="30"/>
  <c r="F17" i="30" s="1"/>
  <c r="E10" i="30"/>
  <c r="F10" i="30" s="1"/>
  <c r="E17" i="29"/>
  <c r="F17" i="29" s="1"/>
  <c r="E12" i="29"/>
  <c r="F12" i="29" s="1"/>
  <c r="E23" i="29"/>
  <c r="F23" i="29" s="1"/>
  <c r="E42" i="29"/>
  <c r="F42" i="29" s="1"/>
  <c r="E48" i="29"/>
  <c r="F48" i="29" s="1"/>
  <c r="E29" i="29"/>
  <c r="F29" i="29" s="1"/>
  <c r="E11" i="29"/>
  <c r="F11" i="29" s="1"/>
  <c r="E28" i="29"/>
  <c r="F28" i="29" s="1"/>
  <c r="E40" i="29"/>
  <c r="F40" i="29" s="1"/>
  <c r="E25" i="29"/>
  <c r="F25" i="29" s="1"/>
  <c r="E7" i="29"/>
  <c r="F7" i="29" s="1"/>
  <c r="E18" i="29"/>
  <c r="F18" i="29" s="1"/>
  <c r="E24" i="29"/>
  <c r="F24" i="29" s="1"/>
  <c r="E31" i="29"/>
  <c r="F31" i="29" s="1"/>
  <c r="E37" i="29"/>
  <c r="F37" i="29" s="1"/>
  <c r="E43" i="29"/>
  <c r="F43" i="29" s="1"/>
  <c r="E13" i="29"/>
  <c r="F13" i="29" s="1"/>
  <c r="E19" i="29"/>
  <c r="F19" i="29" s="1"/>
  <c r="E38" i="29"/>
  <c r="F38" i="29" s="1"/>
  <c r="E45" i="29"/>
  <c r="F45" i="29" s="1"/>
  <c r="E33" i="29"/>
  <c r="F33" i="29" s="1"/>
  <c r="E8" i="29"/>
  <c r="F8" i="29" s="1"/>
  <c r="E14" i="29"/>
  <c r="F14" i="29" s="1"/>
  <c r="E20" i="29"/>
  <c r="F20" i="29" s="1"/>
  <c r="E26" i="29"/>
  <c r="F26" i="29" s="1"/>
  <c r="E32" i="29"/>
  <c r="F32" i="29" s="1"/>
  <c r="E44" i="29"/>
  <c r="F44" i="29" s="1"/>
  <c r="E10" i="29"/>
  <c r="F10" i="29" s="1"/>
  <c r="E34" i="29"/>
  <c r="F34" i="29" s="1"/>
  <c r="E39" i="29"/>
  <c r="F39" i="29" s="1"/>
  <c r="E41" i="29"/>
  <c r="F41" i="29" s="1"/>
  <c r="E15" i="29"/>
  <c r="F15" i="29" s="1"/>
  <c r="E21" i="29"/>
  <c r="F21" i="29" s="1"/>
  <c r="E27" i="29"/>
  <c r="F27" i="29" s="1"/>
  <c r="E35" i="29"/>
  <c r="F35" i="29" s="1"/>
  <c r="E46" i="29"/>
  <c r="F46" i="29" s="1"/>
  <c r="E5" i="29"/>
  <c r="F5" i="29" s="1"/>
  <c r="E30" i="25"/>
  <c r="F30" i="25" s="1"/>
  <c r="E13" i="25"/>
  <c r="F13" i="25" s="1"/>
  <c r="E18" i="25"/>
  <c r="F18" i="25" s="1"/>
  <c r="E40" i="24"/>
  <c r="F40" i="24" s="1"/>
  <c r="E5" i="25"/>
  <c r="F5" i="25" s="1"/>
  <c r="E29" i="25"/>
  <c r="F29" i="25" s="1"/>
  <c r="E8" i="25"/>
  <c r="F8" i="25" s="1"/>
  <c r="E22" i="27"/>
  <c r="F22" i="27" s="1"/>
  <c r="E48" i="25"/>
  <c r="F48" i="25" s="1"/>
  <c r="E23" i="25"/>
  <c r="F23" i="25" s="1"/>
  <c r="E28" i="25"/>
  <c r="F28" i="25" s="1"/>
  <c r="E19" i="25"/>
  <c r="F19" i="25" s="1"/>
  <c r="E10" i="25"/>
  <c r="F10" i="25" s="1"/>
  <c r="E48" i="24"/>
  <c r="F48" i="24" s="1"/>
  <c r="E35" i="24"/>
  <c r="F35" i="24" s="1"/>
  <c r="E27" i="24"/>
  <c r="F27" i="24" s="1"/>
  <c r="E20" i="24"/>
  <c r="F20" i="24" s="1"/>
  <c r="E14" i="24"/>
  <c r="F14" i="24" s="1"/>
  <c r="E6" i="24"/>
  <c r="F6" i="24" s="1"/>
  <c r="E33" i="27"/>
  <c r="F33" i="27" s="1"/>
  <c r="E45" i="24"/>
  <c r="F45" i="24" s="1"/>
  <c r="E47" i="27"/>
  <c r="F47" i="27" s="1"/>
  <c r="E44" i="27"/>
  <c r="F44" i="27" s="1"/>
  <c r="E35" i="27"/>
  <c r="F35" i="27" s="1"/>
  <c r="E26" i="27"/>
  <c r="F26" i="27" s="1"/>
  <c r="E42" i="24"/>
  <c r="F42" i="24" s="1"/>
  <c r="E25" i="24"/>
  <c r="F25" i="24" s="1"/>
  <c r="E46" i="25"/>
  <c r="F46" i="25" s="1"/>
  <c r="E25" i="25"/>
  <c r="F25" i="25" s="1"/>
  <c r="E6" i="25"/>
  <c r="F6" i="25" s="1"/>
  <c r="E33" i="26"/>
  <c r="F33" i="26" s="1"/>
  <c r="E11" i="26"/>
  <c r="F11" i="26" s="1"/>
  <c r="E9" i="25"/>
  <c r="F9" i="25" s="1"/>
  <c r="E38" i="30"/>
  <c r="F38" i="30" s="1"/>
  <c r="E22" i="30"/>
  <c r="F22" i="30" s="1"/>
  <c r="E47" i="25"/>
  <c r="F47" i="25" s="1"/>
  <c r="E12" i="25"/>
  <c r="F12" i="25" s="1"/>
  <c r="E47" i="24"/>
  <c r="F47" i="24" s="1"/>
  <c r="E38" i="24"/>
  <c r="F38" i="24" s="1"/>
  <c r="E32" i="24"/>
  <c r="F32" i="24" s="1"/>
  <c r="E24" i="24"/>
  <c r="F24" i="24" s="1"/>
  <c r="E19" i="24"/>
  <c r="F19" i="24" s="1"/>
  <c r="E11" i="24"/>
  <c r="F11" i="24" s="1"/>
  <c r="E12" i="24"/>
  <c r="F12" i="24" s="1"/>
  <c r="E41" i="24"/>
  <c r="F41" i="24" s="1"/>
  <c r="E17" i="24"/>
  <c r="F17" i="24" s="1"/>
  <c r="E39" i="25"/>
  <c r="F39" i="25" s="1"/>
  <c r="E15" i="25"/>
  <c r="F15" i="25" s="1"/>
  <c r="E43" i="25"/>
  <c r="F43" i="25" s="1"/>
  <c r="E42" i="25"/>
  <c r="F42" i="25" s="1"/>
  <c r="E46" i="24"/>
  <c r="F46" i="24" s="1"/>
  <c r="E38" i="25"/>
  <c r="F38" i="25" s="1"/>
  <c r="D6" i="20"/>
  <c r="C6" i="20"/>
  <c r="B7" i="20"/>
  <c r="Q4" i="23"/>
  <c r="M20" i="23"/>
  <c r="M4" i="23"/>
  <c r="Q7" i="23" s="1"/>
  <c r="T4" i="23"/>
  <c r="T4" i="31"/>
  <c r="M4" i="31"/>
  <c r="Q7" i="31" s="1"/>
  <c r="T4" i="2"/>
  <c r="M4" i="22"/>
  <c r="Q7" i="22" s="1"/>
  <c r="M4" i="24"/>
  <c r="M4" i="29"/>
  <c r="D5" i="20"/>
  <c r="C5" i="20"/>
  <c r="M20" i="25"/>
  <c r="M4" i="25"/>
  <c r="M20" i="3"/>
  <c r="M20" i="31"/>
  <c r="T4" i="29"/>
  <c r="M4" i="30"/>
  <c r="T4" i="30"/>
  <c r="M20" i="22"/>
  <c r="T4" i="26"/>
  <c r="M4" i="26"/>
  <c r="M20" i="26"/>
  <c r="M4" i="3"/>
  <c r="Q7" i="3" s="1"/>
  <c r="T4" i="3"/>
  <c r="Q4" i="22"/>
  <c r="M20" i="24"/>
  <c r="D22" i="28"/>
  <c r="D43" i="20" s="1"/>
  <c r="E5" i="26"/>
  <c r="F5" i="26" s="1"/>
  <c r="E34" i="26"/>
  <c r="F34" i="26" s="1"/>
  <c r="E18" i="26"/>
  <c r="F18" i="26" s="1"/>
  <c r="E17" i="25"/>
  <c r="F17" i="25" s="1"/>
  <c r="E40" i="25"/>
  <c r="F40" i="25" s="1"/>
  <c r="E45" i="25"/>
  <c r="F45" i="25" s="1"/>
  <c r="M20" i="29"/>
  <c r="E47" i="26"/>
  <c r="F47" i="26" s="1"/>
  <c r="E40" i="26"/>
  <c r="F40" i="26" s="1"/>
  <c r="E31" i="26"/>
  <c r="F31" i="26" s="1"/>
  <c r="E24" i="26"/>
  <c r="F24" i="26" s="1"/>
  <c r="E17" i="26"/>
  <c r="F17" i="26" s="1"/>
  <c r="E8" i="26"/>
  <c r="F8" i="26" s="1"/>
  <c r="E13" i="27"/>
  <c r="F13" i="27" s="1"/>
  <c r="E48" i="27"/>
  <c r="F48" i="27" s="1"/>
  <c r="E29" i="27"/>
  <c r="F29" i="27" s="1"/>
  <c r="E32" i="27"/>
  <c r="F32" i="27" s="1"/>
  <c r="M20" i="27"/>
  <c r="M20" i="30"/>
  <c r="T4" i="22"/>
  <c r="M4" i="27"/>
  <c r="E46" i="26"/>
  <c r="F46" i="26" s="1"/>
  <c r="E38" i="26"/>
  <c r="F38" i="26" s="1"/>
  <c r="E30" i="26"/>
  <c r="F30" i="26" s="1"/>
  <c r="E23" i="26"/>
  <c r="F23" i="26" s="1"/>
  <c r="E15" i="26"/>
  <c r="F15" i="26" s="1"/>
  <c r="E9" i="26"/>
  <c r="F9" i="26" s="1"/>
  <c r="E14" i="26"/>
  <c r="F14" i="26" s="1"/>
  <c r="E20" i="26"/>
  <c r="F20" i="26" s="1"/>
  <c r="E26" i="26"/>
  <c r="F26" i="26" s="1"/>
  <c r="E32" i="26"/>
  <c r="F32" i="26" s="1"/>
  <c r="E43" i="26"/>
  <c r="F43" i="26" s="1"/>
  <c r="E10" i="26"/>
  <c r="F10" i="26" s="1"/>
  <c r="E16" i="26"/>
  <c r="F16" i="26" s="1"/>
  <c r="E27" i="26"/>
  <c r="F27" i="26" s="1"/>
  <c r="E39" i="26"/>
  <c r="F39" i="26" s="1"/>
  <c r="E45" i="26"/>
  <c r="F45" i="26" s="1"/>
  <c r="M20" i="2"/>
  <c r="M4" i="2"/>
  <c r="E37" i="26"/>
  <c r="F37" i="26" s="1"/>
  <c r="E22" i="26"/>
  <c r="F22" i="26" s="1"/>
  <c r="E6" i="26"/>
  <c r="F6" i="26" s="1"/>
  <c r="D11" i="32" l="1"/>
  <c r="D12" i="32"/>
  <c r="Q4" i="27"/>
  <c r="F13" i="28" s="1"/>
  <c r="Q4" i="30"/>
  <c r="Q4" i="24"/>
  <c r="F10" i="28" s="1"/>
  <c r="Q4" i="29"/>
  <c r="F14" i="28" s="1"/>
  <c r="Q4" i="25"/>
  <c r="F11" i="28" s="1"/>
  <c r="E12" i="28"/>
  <c r="E10" i="28"/>
  <c r="E13" i="28"/>
  <c r="Q7" i="27"/>
  <c r="E14" i="28"/>
  <c r="D7" i="20"/>
  <c r="C7" i="20"/>
  <c r="B8" i="20"/>
  <c r="E11" i="28"/>
  <c r="Q4" i="26"/>
  <c r="F12" i="28" s="1"/>
  <c r="Q7" i="30"/>
  <c r="Q7" i="29" l="1"/>
  <c r="Q7" i="24"/>
  <c r="Q7" i="25"/>
  <c r="C8" i="20"/>
  <c r="D8" i="20"/>
  <c r="B9" i="20"/>
  <c r="Q7" i="26"/>
  <c r="D9" i="20" l="1"/>
  <c r="B10" i="20"/>
  <c r="C9" i="20"/>
  <c r="D10" i="20" l="1"/>
  <c r="B11" i="20"/>
  <c r="C10" i="20"/>
  <c r="D11" i="20" l="1"/>
  <c r="B12" i="20"/>
  <c r="C11" i="20"/>
  <c r="C12" i="20" l="1"/>
  <c r="D12" i="20"/>
  <c r="B13" i="20"/>
  <c r="B14" i="20" l="1"/>
  <c r="D13" i="20"/>
  <c r="C13" i="20"/>
  <c r="C14" i="20" l="1"/>
  <c r="D14" i="20"/>
  <c r="B15" i="20"/>
  <c r="D15" i="20" l="1"/>
  <c r="C15" i="20"/>
  <c r="B16" i="20"/>
  <c r="C16" i="20" l="1"/>
  <c r="B17" i="20"/>
  <c r="D16" i="20"/>
  <c r="B18" i="20" l="1"/>
  <c r="D17" i="20"/>
  <c r="C17" i="20"/>
  <c r="C18" i="20" l="1"/>
  <c r="D18" i="20"/>
  <c r="B19" i="20"/>
  <c r="B20" i="20" l="1"/>
  <c r="C19" i="20"/>
  <c r="D19" i="20"/>
  <c r="B21" i="20" l="1"/>
  <c r="D20" i="20"/>
  <c r="C20" i="20"/>
  <c r="D21" i="20" l="1"/>
  <c r="B22" i="20"/>
  <c r="C21" i="20"/>
  <c r="D22" i="20" l="1"/>
  <c r="C22" i="20"/>
  <c r="B23" i="20"/>
  <c r="D23" i="20" l="1"/>
  <c r="C23" i="20"/>
  <c r="B24" i="20"/>
  <c r="D24" i="20" l="1"/>
  <c r="B25" i="20"/>
  <c r="C24" i="20"/>
  <c r="D25" i="20" l="1"/>
  <c r="B26" i="20"/>
  <c r="C25" i="20"/>
  <c r="D26" i="20" l="1"/>
  <c r="C26" i="20"/>
  <c r="B27" i="20"/>
  <c r="C27" i="20" l="1"/>
  <c r="B28" i="20"/>
  <c r="D27" i="20"/>
  <c r="B29" i="20" l="1"/>
  <c r="D28" i="20"/>
  <c r="C28" i="20"/>
  <c r="C29" i="20" l="1"/>
  <c r="D29" i="20"/>
  <c r="B30" i="20"/>
  <c r="D30" i="20" l="1"/>
  <c r="C30" i="20"/>
  <c r="B31" i="20"/>
  <c r="D31" i="20" l="1"/>
  <c r="C31" i="20"/>
  <c r="B32" i="20"/>
  <c r="D32" i="20" l="1"/>
  <c r="B33" i="20"/>
  <c r="C32" i="20"/>
  <c r="C33" i="20" l="1"/>
  <c r="D33" i="20"/>
</calcChain>
</file>

<file path=xl/sharedStrings.xml><?xml version="1.0" encoding="utf-8"?>
<sst xmlns="http://schemas.openxmlformats.org/spreadsheetml/2006/main" count="811" uniqueCount="124">
  <si>
    <t>Requirements</t>
  </si>
  <si>
    <t>Test Plan</t>
  </si>
  <si>
    <t>Activity</t>
  </si>
  <si>
    <t>Architecture</t>
  </si>
  <si>
    <t>Test Harness</t>
  </si>
  <si>
    <t>Security</t>
  </si>
  <si>
    <t>Logging</t>
  </si>
  <si>
    <t>ID</t>
  </si>
  <si>
    <t>System Testing</t>
  </si>
  <si>
    <t>Total</t>
  </si>
  <si>
    <t>Total Float</t>
  </si>
  <si>
    <t>Critical</t>
  </si>
  <si>
    <t>Red</t>
  </si>
  <si>
    <t>Yellow</t>
  </si>
  <si>
    <t>Green</t>
  </si>
  <si>
    <t>Critical factor</t>
  </si>
  <si>
    <t>Red Factor</t>
  </si>
  <si>
    <t>Yellow Factor</t>
  </si>
  <si>
    <t>Green Factor</t>
  </si>
  <si>
    <t>Red Limit</t>
  </si>
  <si>
    <t>Yellow Limit</t>
  </si>
  <si>
    <t>Criticality Risk</t>
  </si>
  <si>
    <t>Activity Risk</t>
  </si>
  <si>
    <t>Sanity Check:</t>
  </si>
  <si>
    <t xml:space="preserve">Phi = </t>
  </si>
  <si>
    <t>Fibonacci Formula</t>
  </si>
  <si>
    <t>Management Education</t>
  </si>
  <si>
    <t>UX Design</t>
  </si>
  <si>
    <t>Dev Training</t>
  </si>
  <si>
    <t xml:space="preserve">Members DB </t>
  </si>
  <si>
    <t>Message Bus</t>
  </si>
  <si>
    <t xml:space="preserve">Contractors DB </t>
  </si>
  <si>
    <t xml:space="preserve">Members Access </t>
  </si>
  <si>
    <t xml:space="preserve">Projects DB </t>
  </si>
  <si>
    <t xml:space="preserve">Contractors Access </t>
  </si>
  <si>
    <t xml:space="preserve">Payments DB </t>
  </si>
  <si>
    <t>Workflows Repository</t>
  </si>
  <si>
    <t xml:space="preserve">Projects Access </t>
  </si>
  <si>
    <t>Regulations DB</t>
  </si>
  <si>
    <t xml:space="preserve">Payments Access </t>
  </si>
  <si>
    <t>Regulations Access</t>
  </si>
  <si>
    <t>Data Migration</t>
  </si>
  <si>
    <t xml:space="preserve">Workflows Access </t>
  </si>
  <si>
    <t>Membership Manager Contract</t>
  </si>
  <si>
    <t>UI Design</t>
  </si>
  <si>
    <t>Market Manager Contract</t>
  </si>
  <si>
    <t>Membership Manager Simulator</t>
  </si>
  <si>
    <t>Market Manager Simulator</t>
  </si>
  <si>
    <t>Abstract Manager</t>
  </si>
  <si>
    <t>Manual</t>
  </si>
  <si>
    <t>Members Portal</t>
  </si>
  <si>
    <t>Contractors Portal</t>
  </si>
  <si>
    <t xml:space="preserve">Membership Manager </t>
  </si>
  <si>
    <t>Market Manager</t>
  </si>
  <si>
    <t>Members Portal Integration</t>
  </si>
  <si>
    <t>Manual Polishing</t>
  </si>
  <si>
    <t>Contractors Portal Integration</t>
  </si>
  <si>
    <t>System Roolout</t>
  </si>
  <si>
    <t>Average</t>
  </si>
  <si>
    <t>Notification Manager</t>
  </si>
  <si>
    <t>Design Option</t>
  </si>
  <si>
    <t>Duration</t>
  </si>
  <si>
    <t>Direct Cost</t>
  </si>
  <si>
    <t>D1</t>
  </si>
  <si>
    <t>D2</t>
  </si>
  <si>
    <t>D3</t>
  </si>
  <si>
    <t>D4</t>
  </si>
  <si>
    <t>D5</t>
  </si>
  <si>
    <t>a</t>
  </si>
  <si>
    <t>b</t>
  </si>
  <si>
    <t>c</t>
  </si>
  <si>
    <t>Solver:</t>
  </si>
  <si>
    <t>Risk</t>
  </si>
  <si>
    <t xml:space="preserve">Education DB </t>
  </si>
  <si>
    <t xml:space="preserve">Education Access </t>
  </si>
  <si>
    <t>Education Manager Contract</t>
  </si>
  <si>
    <t>Education Manager Simulator</t>
  </si>
  <si>
    <t>Education Manager</t>
  </si>
  <si>
    <t>Education Portal</t>
  </si>
  <si>
    <t>Education Portal Integration</t>
  </si>
  <si>
    <t>Project Planning</t>
  </si>
  <si>
    <t>Marketplace App</t>
  </si>
  <si>
    <t>Marketplace Apps Integration</t>
  </si>
  <si>
    <t>d</t>
  </si>
  <si>
    <t>Risk Model</t>
  </si>
  <si>
    <t>Compressed</t>
  </si>
  <si>
    <t>Regression Test Harness Design</t>
  </si>
  <si>
    <t>Regression Test Harness</t>
  </si>
  <si>
    <t>Regulations Engine A</t>
  </si>
  <si>
    <t>Regulations Engine B</t>
  </si>
  <si>
    <t>System Rollout</t>
  </si>
  <si>
    <t xml:space="preserve">Decompressed by 1 week to finish 9/11/15 </t>
  </si>
  <si>
    <t>Decompressed by 6 weeks to finish 10/16/15</t>
  </si>
  <si>
    <t xml:space="preserve">Decompressed by 2 weeks to finish 9/18/15 </t>
  </si>
  <si>
    <t>Decompressed by 4 weeks to finish 9/25/15</t>
  </si>
  <si>
    <t>Decompressed by 8 weeks to finish 10/30/15</t>
  </si>
  <si>
    <t>Max risk</t>
  </si>
  <si>
    <t>Min direct cost</t>
  </si>
  <si>
    <t>Min risk</t>
  </si>
  <si>
    <t>Decompression target</t>
  </si>
  <si>
    <t>By Layers</t>
  </si>
  <si>
    <t>Indirect cost</t>
  </si>
  <si>
    <t>Indirect Cost</t>
  </si>
  <si>
    <t>Total Cost</t>
  </si>
  <si>
    <t>Culling Factor</t>
  </si>
  <si>
    <t>(try 0.5 and see)</t>
  </si>
  <si>
    <t>Decompressed by 4 weeks to finish 12/25/15</t>
  </si>
  <si>
    <t>By Dependencies</t>
  </si>
  <si>
    <t>Maximum Risk</t>
  </si>
  <si>
    <t>Minimum Direct Cost</t>
  </si>
  <si>
    <t>Decompression Target</t>
  </si>
  <si>
    <t>Minimum Risk</t>
  </si>
  <si>
    <t>Min Direct Cost:</t>
  </si>
  <si>
    <t>Search Engine</t>
  </si>
  <si>
    <t>F</t>
  </si>
  <si>
    <t>TMR</t>
  </si>
  <si>
    <t>R(TMR)</t>
  </si>
  <si>
    <t>C(TMR)</t>
  </si>
  <si>
    <t>Cross-Over Formula</t>
  </si>
  <si>
    <t>Bonus Calculation - Risk Crossover</t>
  </si>
  <si>
    <t>Activity Risk Adjusting</t>
  </si>
  <si>
    <t>Adjusted Outlier</t>
  </si>
  <si>
    <t>Adjusted Float</t>
  </si>
  <si>
    <t>Build and Setup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</si>
</sst>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1"/>
      <color indexed="30"/>
      <name val="Calibri"/>
      <family val="2"/>
    </font>
    <font>
      <sz val="11"/>
      <color indexed="54"/>
      <name val="Calibri"/>
      <family val="2"/>
    </font>
    <font>
      <sz val="11"/>
      <color indexed="51"/>
      <name val="Calibri"/>
      <family val="2"/>
    </font>
    <font>
      <sz val="11"/>
      <color indexed="21"/>
      <name val="Calibri"/>
      <family val="2"/>
    </font>
    <font>
      <sz val="11"/>
      <color indexed="2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7" fillId="0" borderId="0" xfId="0" applyFont="1"/>
    <xf numFmtId="0" fontId="6" fillId="0" borderId="0" xfId="0" applyFont="1" applyFill="1"/>
    <xf numFmtId="0" fontId="2" fillId="0" borderId="0" xfId="0" applyFont="1" applyFill="1"/>
    <xf numFmtId="9" fontId="7" fillId="0" borderId="0" xfId="0" applyNumberFormat="1" applyFont="1"/>
    <xf numFmtId="14" fontId="7" fillId="0" borderId="0" xfId="0" applyNumberFormat="1" applyFont="1"/>
    <xf numFmtId="164" fontId="7" fillId="0" borderId="0" xfId="0" applyNumberFormat="1" applyFont="1"/>
    <xf numFmtId="2" fontId="7" fillId="0" borderId="0" xfId="0" applyNumberFormat="1" applyFont="1"/>
    <xf numFmtId="2" fontId="0" fillId="0" borderId="0" xfId="0" applyNumberFormat="1"/>
    <xf numFmtId="0" fontId="6" fillId="2" borderId="2" xfId="0" applyFont="1" applyFill="1" applyBorder="1"/>
    <xf numFmtId="0" fontId="3" fillId="3" borderId="3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6" fillId="2" borderId="6" xfId="0" applyFont="1" applyFill="1" applyBorder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1" fontId="0" fillId="0" borderId="0" xfId="0" applyNumberFormat="1"/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1" fontId="3" fillId="3" borderId="10" xfId="0" applyNumberFormat="1" applyFont="1" applyFill="1" applyBorder="1" applyAlignment="1">
      <alignment horizontal="center" wrapText="1"/>
    </xf>
    <xf numFmtId="0" fontId="0" fillId="0" borderId="0" xfId="0" applyNumberFormat="1"/>
    <xf numFmtId="0" fontId="1" fillId="0" borderId="0" xfId="0" applyFont="1"/>
    <xf numFmtId="0" fontId="3" fillId="3" borderId="12" xfId="0" applyFont="1" applyFill="1" applyBorder="1" applyAlignment="1">
      <alignment wrapText="1"/>
    </xf>
    <xf numFmtId="0" fontId="3" fillId="3" borderId="9" xfId="0" applyFont="1" applyFill="1" applyBorder="1" applyAlignment="1">
      <alignment horizontal="center" wrapText="1"/>
    </xf>
    <xf numFmtId="14" fontId="0" fillId="0" borderId="0" xfId="0" applyNumberFormat="1"/>
    <xf numFmtId="0" fontId="9" fillId="3" borderId="1" xfId="0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right" wrapText="1"/>
    </xf>
    <xf numFmtId="0" fontId="11" fillId="3" borderId="1" xfId="0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right" wrapText="1"/>
    </xf>
    <xf numFmtId="0" fontId="12" fillId="3" borderId="1" xfId="0" applyFont="1" applyFill="1" applyBorder="1" applyAlignment="1">
      <alignment horizontal="right" wrapText="1"/>
    </xf>
    <xf numFmtId="0" fontId="4" fillId="3" borderId="1" xfId="0" applyFont="1" applyFill="1" applyBorder="1" applyAlignment="1">
      <alignment horizontal="right" wrapText="1"/>
    </xf>
    <xf numFmtId="0" fontId="1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right" wrapText="1"/>
    </xf>
    <xf numFmtId="164" fontId="0" fillId="0" borderId="0" xfId="0" applyNumberFormat="1"/>
    <xf numFmtId="0" fontId="3" fillId="3" borderId="3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12" xfId="0" applyFont="1" applyFill="1" applyBorder="1" applyAlignment="1">
      <alignment horizontal="left" wrapText="1"/>
    </xf>
    <xf numFmtId="0" fontId="3" fillId="3" borderId="1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1" fontId="3" fillId="3" borderId="11" xfId="0" applyNumberFormat="1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0" fillId="0" borderId="15" xfId="0" applyFont="1" applyBorder="1"/>
    <xf numFmtId="0" fontId="0" fillId="0" borderId="16" xfId="0" applyFont="1" applyBorder="1"/>
    <xf numFmtId="0" fontId="6" fillId="2" borderId="14" xfId="0" applyFont="1" applyFill="1" applyBorder="1"/>
    <xf numFmtId="0" fontId="0" fillId="0" borderId="9" xfId="0" applyFont="1" applyBorder="1"/>
    <xf numFmtId="0" fontId="0" fillId="0" borderId="11" xfId="0" applyFont="1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9" fontId="0" fillId="0" borderId="0" xfId="0" applyNumberFormat="1"/>
    <xf numFmtId="0" fontId="0" fillId="0" borderId="15" xfId="0" applyBorder="1"/>
    <xf numFmtId="2" fontId="1" fillId="0" borderId="0" xfId="0" applyNumberFormat="1" applyFont="1"/>
    <xf numFmtId="0" fontId="1" fillId="0" borderId="0" xfId="0" applyFont="1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Risk and Cost</a:t>
            </a:r>
          </a:p>
        </c:rich>
      </c:tx>
      <c:layout>
        <c:manualLayout>
          <c:xMode val="edge"/>
          <c:yMode val="edge"/>
          <c:x val="0.41122613968786548"/>
          <c:y val="3.0303030303030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92412447662124E-2"/>
          <c:y val="0.16550154224382249"/>
          <c:w val="0.64948526261506501"/>
          <c:h val="0.6736612071614746"/>
        </c:manualLayout>
      </c:layout>
      <c:scatterChart>
        <c:scatterStyle val="lineMarker"/>
        <c:varyColors val="0"/>
        <c:ser>
          <c:idx val="1"/>
          <c:order val="0"/>
          <c:tx>
            <c:strRef>
              <c:f>'Solutions with Decompression'!$D$6</c:f>
              <c:strCache>
                <c:ptCount val="1"/>
                <c:pt idx="0">
                  <c:v>Direct Cost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name>Direct Cost Model</c:name>
            <c:spPr>
              <a:ln w="12700">
                <a:solidFill>
                  <a:srgbClr val="0000FF"/>
                </a:solidFill>
                <a:prstDash val="lgDash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3300755553267847"/>
                  <c:y val="0.17835517555988423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'Solutions with Decompression'!$C$7:$C$14</c:f>
              <c:numCache>
                <c:formatCode>0.0</c:formatCode>
                <c:ptCount val="8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  <c:pt idx="3">
                  <c:v>8.3000000000000007</c:v>
                </c:pt>
                <c:pt idx="4" formatCode="0.00">
                  <c:v>8.5333333333333332</c:v>
                </c:pt>
                <c:pt idx="5">
                  <c:v>9</c:v>
                </c:pt>
                <c:pt idx="6">
                  <c:v>9.4</c:v>
                </c:pt>
                <c:pt idx="7">
                  <c:v>9.9333333333333336</c:v>
                </c:pt>
              </c:numCache>
            </c:numRef>
          </c:xVal>
          <c:yVal>
            <c:numRef>
              <c:f>'Solutions with Decompression'!$D$7:$D$14</c:f>
              <c:numCache>
                <c:formatCode>0.0</c:formatCode>
                <c:ptCount val="8"/>
                <c:pt idx="0">
                  <c:v>36.666666666666679</c:v>
                </c:pt>
                <c:pt idx="1">
                  <c:v>32</c:v>
                </c:pt>
                <c:pt idx="2">
                  <c:v>32.23333333333332</c:v>
                </c:pt>
                <c:pt idx="7">
                  <c:v>37.833333333333321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'Solutions with Decompression'!$I$6</c:f>
              <c:strCache>
                <c:ptCount val="1"/>
                <c:pt idx="0">
                  <c:v>Indirect cost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trendline>
            <c:name>Indirect Cost Model</c:name>
            <c:spPr>
              <a:ln w="9525">
                <a:solidFill>
                  <a:srgbClr val="808080"/>
                </a:solidFill>
                <a:prstDash val="lgDash"/>
              </a:ln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6.4327916217007619E-2"/>
                  <c:y val="-4.4926994982087742E-2"/>
                </c:manualLayout>
              </c:layout>
              <c:tx>
                <c:rich>
                  <a:bodyPr/>
                  <a:lstStyle/>
                  <a:p>
                    <a:pPr>
                      <a:defRPr sz="9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y = 7.27x - 30.01</a:t>
                    </a:r>
                    <a:br>
                      <a:rPr lang="en-US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</a:br>
                    <a:r>
                      <a:rPr lang="en-US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R² = 1.00</a:t>
                    </a:r>
                    <a:endParaRPr lang="en-US">
                      <a:solidFill>
                        <a:schemeClr val="bg1">
                          <a:lumMod val="50000"/>
                        </a:schemeClr>
                      </a:solidFill>
                    </a:endParaRPr>
                  </a:p>
                </c:rich>
              </c:tx>
              <c:numFmt formatCode="0.00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'Solutions with Decompression'!$C$7:$C$9</c:f>
              <c:numCache>
                <c:formatCode>0.0</c:formatCode>
                <c:ptCount val="3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</c:numCache>
            </c:numRef>
          </c:xVal>
          <c:yVal>
            <c:numRef>
              <c:f>'Solutions with Decompression'!$I$7:$I$9</c:f>
              <c:numCache>
                <c:formatCode>0.0</c:formatCode>
                <c:ptCount val="3"/>
                <c:pt idx="0">
                  <c:v>21.833333333333321</c:v>
                </c:pt>
                <c:pt idx="1">
                  <c:v>26.966666666666701</c:v>
                </c:pt>
                <c:pt idx="2">
                  <c:v>28.6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159352"/>
        <c:axId val="239159744"/>
      </c:scatterChart>
      <c:scatterChart>
        <c:scatterStyle val="lineMarker"/>
        <c:varyColors val="0"/>
        <c:ser>
          <c:idx val="3"/>
          <c:order val="1"/>
          <c:tx>
            <c:strRef>
              <c:f>'Solutions with Decompression'!$E$6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xVal>
            <c:numRef>
              <c:f>'Solutions with Decompression'!$C$7:$C$14</c:f>
              <c:numCache>
                <c:formatCode>0.0</c:formatCode>
                <c:ptCount val="8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  <c:pt idx="3">
                  <c:v>8.3000000000000007</c:v>
                </c:pt>
                <c:pt idx="4" formatCode="0.00">
                  <c:v>8.5333333333333332</c:v>
                </c:pt>
                <c:pt idx="5">
                  <c:v>9</c:v>
                </c:pt>
                <c:pt idx="6">
                  <c:v>9.4</c:v>
                </c:pt>
                <c:pt idx="7">
                  <c:v>9.9333333333333336</c:v>
                </c:pt>
              </c:numCache>
            </c:numRef>
          </c:xVal>
          <c:yVal>
            <c:numRef>
              <c:f>'Solutions with Decompression'!$E$7:$E$14</c:f>
              <c:numCache>
                <c:formatCode>0.00</c:formatCode>
                <c:ptCount val="8"/>
                <c:pt idx="0">
                  <c:v>0.75</c:v>
                </c:pt>
                <c:pt idx="1">
                  <c:v>0.70454545454545459</c:v>
                </c:pt>
                <c:pt idx="2">
                  <c:v>0.75568181818181823</c:v>
                </c:pt>
                <c:pt idx="3">
                  <c:v>0.60227272727272729</c:v>
                </c:pt>
                <c:pt idx="4">
                  <c:v>0.47727272727272729</c:v>
                </c:pt>
                <c:pt idx="5">
                  <c:v>0.42045454545454547</c:v>
                </c:pt>
                <c:pt idx="6">
                  <c:v>0.26704545454545453</c:v>
                </c:pt>
                <c:pt idx="7">
                  <c:v>0.26704545454545453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'Solutions with Decompression'!$F$6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'Solutions with Decompression'!$C$7:$C$14</c:f>
              <c:numCache>
                <c:formatCode>0.0</c:formatCode>
                <c:ptCount val="8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  <c:pt idx="3">
                  <c:v>8.3000000000000007</c:v>
                </c:pt>
                <c:pt idx="4" formatCode="0.00">
                  <c:v>8.5333333333333332</c:v>
                </c:pt>
                <c:pt idx="5">
                  <c:v>9</c:v>
                </c:pt>
                <c:pt idx="6">
                  <c:v>9.4</c:v>
                </c:pt>
                <c:pt idx="7">
                  <c:v>9.9333333333333336</c:v>
                </c:pt>
              </c:numCache>
            </c:numRef>
          </c:xVal>
          <c:yVal>
            <c:numRef>
              <c:f>'Solutions with Decompression'!$F$7:$F$14</c:f>
              <c:numCache>
                <c:formatCode>0.00</c:formatCode>
                <c:ptCount val="8"/>
                <c:pt idx="0">
                  <c:v>0.73376623376623384</c:v>
                </c:pt>
                <c:pt idx="1">
                  <c:v>0.69501466275659829</c:v>
                </c:pt>
                <c:pt idx="2">
                  <c:v>0.75</c:v>
                </c:pt>
                <c:pt idx="3">
                  <c:v>0.64610389610389607</c:v>
                </c:pt>
                <c:pt idx="4">
                  <c:v>0.56818181818181812</c:v>
                </c:pt>
                <c:pt idx="5">
                  <c:v>0.45909090909090911</c:v>
                </c:pt>
                <c:pt idx="6">
                  <c:v>0.38636363636363635</c:v>
                </c:pt>
                <c:pt idx="7">
                  <c:v>0.34186939820742634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160136"/>
        <c:axId val="239160528"/>
      </c:scatterChart>
      <c:valAx>
        <c:axId val="239159352"/>
        <c:scaling>
          <c:orientation val="minMax"/>
          <c:max val="10.5"/>
          <c:min val="6.5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688434306536425"/>
              <c:y val="0.9114238692191447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159744"/>
        <c:crosses val="autoZero"/>
        <c:crossBetween val="midCat"/>
        <c:minorUnit val="0.01"/>
      </c:valAx>
      <c:valAx>
        <c:axId val="239159744"/>
        <c:scaling>
          <c:orientation val="minMax"/>
          <c:max val="50"/>
          <c:min val="20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Direct Cost</a:t>
                </a:r>
              </a:p>
            </c:rich>
          </c:tx>
          <c:layout>
            <c:manualLayout>
              <c:xMode val="edge"/>
              <c:yMode val="edge"/>
              <c:x val="2.1764032073310423E-2"/>
              <c:y val="0.417250396148033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159352"/>
        <c:crosses val="autoZero"/>
        <c:crossBetween val="midCat"/>
        <c:majorUnit val="5"/>
      </c:valAx>
      <c:valAx>
        <c:axId val="239160136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239160528"/>
        <c:crosses val="autoZero"/>
        <c:crossBetween val="midCat"/>
      </c:valAx>
      <c:valAx>
        <c:axId val="239160528"/>
        <c:scaling>
          <c:orientation val="minMax"/>
          <c:max val="1"/>
          <c:min val="0"/>
        </c:scaling>
        <c:delete val="0"/>
        <c:axPos val="r"/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160136"/>
        <c:crosses val="max"/>
        <c:crossBetween val="midCat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381527480886183"/>
          <c:y val="0.18414967359849249"/>
          <c:w val="0.18785820157360056"/>
          <c:h val="0.29603803021125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Risk</a:t>
            </a:r>
          </a:p>
        </c:rich>
      </c:tx>
      <c:layout>
        <c:manualLayout>
          <c:xMode val="edge"/>
          <c:yMode val="edge"/>
          <c:x val="0.36311605379224504"/>
          <c:y val="4.1958041958041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28842408588384E-2"/>
          <c:y val="0.16550154224382249"/>
          <c:w val="0.67124931903426477"/>
          <c:h val="0.673661207161474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'Solutions with Decompression'!$F$6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'Solutions with Decompression'!$C$7:$C$14</c:f>
              <c:numCache>
                <c:formatCode>0.0</c:formatCode>
                <c:ptCount val="8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  <c:pt idx="3">
                  <c:v>8.3000000000000007</c:v>
                </c:pt>
                <c:pt idx="4" formatCode="0.00">
                  <c:v>8.5333333333333332</c:v>
                </c:pt>
                <c:pt idx="5">
                  <c:v>9</c:v>
                </c:pt>
                <c:pt idx="6">
                  <c:v>9.4</c:v>
                </c:pt>
                <c:pt idx="7">
                  <c:v>9.9333333333333336</c:v>
                </c:pt>
              </c:numCache>
            </c:numRef>
          </c:xVal>
          <c:yVal>
            <c:numRef>
              <c:f>'Solutions with Decompression'!$F$7:$F$14</c:f>
              <c:numCache>
                <c:formatCode>0.00</c:formatCode>
                <c:ptCount val="8"/>
                <c:pt idx="0">
                  <c:v>0.73376623376623384</c:v>
                </c:pt>
                <c:pt idx="1">
                  <c:v>0.69501466275659829</c:v>
                </c:pt>
                <c:pt idx="2">
                  <c:v>0.75</c:v>
                </c:pt>
                <c:pt idx="3">
                  <c:v>0.64610389610389607</c:v>
                </c:pt>
                <c:pt idx="4">
                  <c:v>0.56818181818181812</c:v>
                </c:pt>
                <c:pt idx="5">
                  <c:v>0.45909090909090911</c:v>
                </c:pt>
                <c:pt idx="6">
                  <c:v>0.38636363636363635</c:v>
                </c:pt>
                <c:pt idx="7">
                  <c:v>0.34186939820742634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'Solutions with Decompression'!$E$6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xVal>
            <c:numRef>
              <c:f>'Solutions with Decompression'!$C$7:$C$14</c:f>
              <c:numCache>
                <c:formatCode>0.0</c:formatCode>
                <c:ptCount val="8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  <c:pt idx="3">
                  <c:v>8.3000000000000007</c:v>
                </c:pt>
                <c:pt idx="4" formatCode="0.00">
                  <c:v>8.5333333333333332</c:v>
                </c:pt>
                <c:pt idx="5">
                  <c:v>9</c:v>
                </c:pt>
                <c:pt idx="6">
                  <c:v>9.4</c:v>
                </c:pt>
                <c:pt idx="7">
                  <c:v>9.9333333333333336</c:v>
                </c:pt>
              </c:numCache>
            </c:numRef>
          </c:xVal>
          <c:yVal>
            <c:numRef>
              <c:f>'Solutions with Decompression'!$E$7:$E$14</c:f>
              <c:numCache>
                <c:formatCode>0.00</c:formatCode>
                <c:ptCount val="8"/>
                <c:pt idx="0">
                  <c:v>0.75</c:v>
                </c:pt>
                <c:pt idx="1">
                  <c:v>0.70454545454545459</c:v>
                </c:pt>
                <c:pt idx="2">
                  <c:v>0.75568181818181823</c:v>
                </c:pt>
                <c:pt idx="3">
                  <c:v>0.60227272727272729</c:v>
                </c:pt>
                <c:pt idx="4">
                  <c:v>0.47727272727272729</c:v>
                </c:pt>
                <c:pt idx="5">
                  <c:v>0.42045454545454547</c:v>
                </c:pt>
                <c:pt idx="6">
                  <c:v>0.26704545454545453</c:v>
                </c:pt>
                <c:pt idx="7">
                  <c:v>0.26704545454545453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161312"/>
        <c:axId val="239161704"/>
      </c:scatterChart>
      <c:valAx>
        <c:axId val="239161312"/>
        <c:scaling>
          <c:orientation val="minMax"/>
          <c:max val="10.5"/>
          <c:min val="6.5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373473075315756"/>
              <c:y val="0.9114238692191447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161704"/>
        <c:crosses val="autoZero"/>
        <c:crossBetween val="midCat"/>
        <c:minorUnit val="0.01"/>
      </c:valAx>
      <c:valAx>
        <c:axId val="239161704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</a:t>
                </a:r>
              </a:p>
            </c:rich>
          </c:tx>
          <c:layout>
            <c:manualLayout>
              <c:xMode val="edge"/>
              <c:yMode val="edge"/>
              <c:x val="2.0618556701030927E-2"/>
              <c:y val="0.4662014450990828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161312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252076737830451"/>
          <c:y val="0.16783265728147617"/>
          <c:w val="0.14089359105025956"/>
          <c:h val="0.100233344957754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Risk</a:t>
            </a:r>
          </a:p>
        </c:rich>
      </c:tx>
      <c:layout>
        <c:manualLayout>
          <c:xMode val="edge"/>
          <c:yMode val="edge"/>
          <c:x val="0.3627004690775209"/>
          <c:y val="4.18604651162790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35743324817269E-2"/>
          <c:y val="0.1651164665657551"/>
          <c:w val="0.6716250891784189"/>
          <c:h val="0.67441937047984479"/>
        </c:manualLayout>
      </c:layout>
      <c:scatterChart>
        <c:scatterStyle val="lineMarker"/>
        <c:varyColors val="0"/>
        <c:ser>
          <c:idx val="3"/>
          <c:order val="0"/>
          <c:tx>
            <c:strRef>
              <c:f>'Solutions with Decompression'!$E$6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trendline>
            <c:name>Criticality Risk Model</c:name>
            <c:spPr>
              <a:ln w="12700">
                <a:solidFill>
                  <a:srgbClr val="FF9900"/>
                </a:solidFill>
                <a:prstDash val="lgDash"/>
              </a:ln>
            </c:spPr>
            <c:trendlineType val="poly"/>
            <c:order val="3"/>
            <c:dispRSqr val="1"/>
            <c:dispEq val="1"/>
            <c:trendlineLbl>
              <c:layout>
                <c:manualLayout>
                  <c:x val="-0.23223699700825468"/>
                  <c:y val="-0.41927438418046825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FF99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'Solutions with Decompression'!$C$7:$C$14</c:f>
              <c:numCache>
                <c:formatCode>0.0</c:formatCode>
                <c:ptCount val="8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  <c:pt idx="3">
                  <c:v>8.3000000000000007</c:v>
                </c:pt>
                <c:pt idx="4" formatCode="0.00">
                  <c:v>8.5333333333333332</c:v>
                </c:pt>
                <c:pt idx="5">
                  <c:v>9</c:v>
                </c:pt>
                <c:pt idx="6">
                  <c:v>9.4</c:v>
                </c:pt>
                <c:pt idx="7">
                  <c:v>9.9333333333333336</c:v>
                </c:pt>
              </c:numCache>
            </c:numRef>
          </c:xVal>
          <c:yVal>
            <c:numRef>
              <c:f>'Solutions with Decompression'!$E$7:$E$14</c:f>
              <c:numCache>
                <c:formatCode>0.00</c:formatCode>
                <c:ptCount val="8"/>
                <c:pt idx="0">
                  <c:v>0.75</c:v>
                </c:pt>
                <c:pt idx="1">
                  <c:v>0.70454545454545459</c:v>
                </c:pt>
                <c:pt idx="2">
                  <c:v>0.75568181818181823</c:v>
                </c:pt>
                <c:pt idx="3">
                  <c:v>0.60227272727272729</c:v>
                </c:pt>
                <c:pt idx="4">
                  <c:v>0.47727272727272729</c:v>
                </c:pt>
                <c:pt idx="5">
                  <c:v>0.42045454545454547</c:v>
                </c:pt>
                <c:pt idx="6">
                  <c:v>0.26704545454545453</c:v>
                </c:pt>
                <c:pt idx="7">
                  <c:v>0.26704545454545453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162488"/>
        <c:axId val="239162880"/>
      </c:scatterChart>
      <c:valAx>
        <c:axId val="239162488"/>
        <c:scaling>
          <c:orientation val="minMax"/>
          <c:max val="10.5"/>
          <c:min val="6.5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32954347525781"/>
              <c:y val="0.911628883598852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162880"/>
        <c:crosses val="autoZero"/>
        <c:crossBetween val="midCat"/>
        <c:minorUnit val="0.01"/>
      </c:valAx>
      <c:valAx>
        <c:axId val="239162880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</a:t>
                </a:r>
              </a:p>
            </c:rich>
          </c:tx>
          <c:layout>
            <c:manualLayout>
              <c:xMode val="edge"/>
              <c:yMode val="edge"/>
              <c:x val="2.0594965675057208E-2"/>
              <c:y val="0.467442348776170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162488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526351826159031"/>
          <c:y val="0.19302349996948054"/>
          <c:w val="0.20022895307422961"/>
          <c:h val="9.999999999999997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Risk and Cost (model)</a:t>
            </a:r>
          </a:p>
        </c:rich>
      </c:tx>
      <c:layout>
        <c:manualLayout>
          <c:xMode val="edge"/>
          <c:yMode val="edge"/>
          <c:x val="0.27835087624356231"/>
          <c:y val="4.895104895104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92412447662124E-2"/>
          <c:y val="0.16550154224382249"/>
          <c:w val="0.64948526261506501"/>
          <c:h val="0.6736612071614746"/>
        </c:manualLayout>
      </c:layout>
      <c:scatterChart>
        <c:scatterStyle val="lineMarker"/>
        <c:varyColors val="0"/>
        <c:ser>
          <c:idx val="1"/>
          <c:order val="0"/>
          <c:tx>
            <c:strRef>
              <c:f>'Cost and Risk Curves'!$C$2</c:f>
              <c:strCache>
                <c:ptCount val="1"/>
                <c:pt idx="0">
                  <c:v>Direct Cost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'Cost and Risk Curves'!$B$3:$B$33</c:f>
              <c:numCache>
                <c:formatCode>General</c:formatCode>
                <c:ptCount val="31"/>
                <c:pt idx="0">
                  <c:v>7</c:v>
                </c:pt>
                <c:pt idx="1">
                  <c:v>7.1</c:v>
                </c:pt>
                <c:pt idx="2">
                  <c:v>7.1999999999999993</c:v>
                </c:pt>
                <c:pt idx="3">
                  <c:v>7.2999999999999989</c:v>
                </c:pt>
                <c:pt idx="4">
                  <c:v>7.3999999999999986</c:v>
                </c:pt>
                <c:pt idx="5">
                  <c:v>7.4999999999999982</c:v>
                </c:pt>
                <c:pt idx="6">
                  <c:v>7.5999999999999979</c:v>
                </c:pt>
                <c:pt idx="7">
                  <c:v>7.6999999999999975</c:v>
                </c:pt>
                <c:pt idx="8">
                  <c:v>7.7999999999999972</c:v>
                </c:pt>
                <c:pt idx="9">
                  <c:v>7.8999999999999968</c:v>
                </c:pt>
                <c:pt idx="10">
                  <c:v>7.9999999999999964</c:v>
                </c:pt>
                <c:pt idx="11">
                  <c:v>8.0999999999999961</c:v>
                </c:pt>
                <c:pt idx="12">
                  <c:v>8.1999999999999957</c:v>
                </c:pt>
                <c:pt idx="13">
                  <c:v>8.2999999999999954</c:v>
                </c:pt>
                <c:pt idx="14">
                  <c:v>8.399999999999995</c:v>
                </c:pt>
                <c:pt idx="15">
                  <c:v>8.4999999999999947</c:v>
                </c:pt>
                <c:pt idx="16">
                  <c:v>8.5999999999999943</c:v>
                </c:pt>
                <c:pt idx="17">
                  <c:v>8.699999999999994</c:v>
                </c:pt>
                <c:pt idx="18">
                  <c:v>8.7999999999999936</c:v>
                </c:pt>
                <c:pt idx="19">
                  <c:v>8.8999999999999932</c:v>
                </c:pt>
                <c:pt idx="20">
                  <c:v>8.9999999999999929</c:v>
                </c:pt>
                <c:pt idx="21">
                  <c:v>9.0999999999999925</c:v>
                </c:pt>
                <c:pt idx="22">
                  <c:v>9.1999999999999922</c:v>
                </c:pt>
                <c:pt idx="23">
                  <c:v>9.2999999999999918</c:v>
                </c:pt>
                <c:pt idx="24">
                  <c:v>9.3999999999999915</c:v>
                </c:pt>
                <c:pt idx="25">
                  <c:v>9.4999999999999911</c:v>
                </c:pt>
                <c:pt idx="26">
                  <c:v>9.5999999999999908</c:v>
                </c:pt>
                <c:pt idx="27">
                  <c:v>9.6999999999999904</c:v>
                </c:pt>
                <c:pt idx="28">
                  <c:v>9.7999999999999901</c:v>
                </c:pt>
                <c:pt idx="29">
                  <c:v>9.8999999999999897</c:v>
                </c:pt>
                <c:pt idx="30">
                  <c:v>9.9999999999999893</c:v>
                </c:pt>
              </c:numCache>
            </c:numRef>
          </c:xVal>
          <c:yVal>
            <c:numRef>
              <c:f>'Cost and Risk Curves'!$C$3:$C$33</c:f>
              <c:numCache>
                <c:formatCode>0.00</c:formatCode>
                <c:ptCount val="31"/>
                <c:pt idx="0">
                  <c:v>37.676233040000028</c:v>
                </c:pt>
                <c:pt idx="1">
                  <c:v>36.837557860700031</c:v>
                </c:pt>
                <c:pt idx="2">
                  <c:v>36.058499600800019</c:v>
                </c:pt>
                <c:pt idx="3">
                  <c:v>35.339058260299993</c:v>
                </c:pt>
                <c:pt idx="4">
                  <c:v>34.679233839199981</c:v>
                </c:pt>
                <c:pt idx="5">
                  <c:v>34.079026337499982</c:v>
                </c:pt>
                <c:pt idx="6">
                  <c:v>33.538435755200055</c:v>
                </c:pt>
                <c:pt idx="7">
                  <c:v>33.057462092300028</c:v>
                </c:pt>
                <c:pt idx="8">
                  <c:v>32.636105348800015</c:v>
                </c:pt>
                <c:pt idx="9">
                  <c:v>32.274365524700016</c:v>
                </c:pt>
                <c:pt idx="10">
                  <c:v>31.972242620000003</c:v>
                </c:pt>
                <c:pt idx="11">
                  <c:v>31.729736634700004</c:v>
                </c:pt>
                <c:pt idx="12">
                  <c:v>31.546847568799961</c:v>
                </c:pt>
                <c:pt idx="13">
                  <c:v>31.423575422300047</c:v>
                </c:pt>
                <c:pt idx="14">
                  <c:v>31.359920195200033</c:v>
                </c:pt>
                <c:pt idx="15">
                  <c:v>31.355881887500033</c:v>
                </c:pt>
                <c:pt idx="16">
                  <c:v>31.411460499200018</c:v>
                </c:pt>
                <c:pt idx="17">
                  <c:v>31.526656030299989</c:v>
                </c:pt>
                <c:pt idx="18">
                  <c:v>31.701468480799946</c:v>
                </c:pt>
                <c:pt idx="19">
                  <c:v>31.935897850700002</c:v>
                </c:pt>
                <c:pt idx="20">
                  <c:v>32.229944139999986</c:v>
                </c:pt>
                <c:pt idx="21">
                  <c:v>32.583607348699985</c:v>
                </c:pt>
                <c:pt idx="22">
                  <c:v>32.996887476799969</c:v>
                </c:pt>
                <c:pt idx="23">
                  <c:v>33.469784524299968</c:v>
                </c:pt>
                <c:pt idx="24">
                  <c:v>34.002298491199923</c:v>
                </c:pt>
                <c:pt idx="25">
                  <c:v>34.594429377499893</c:v>
                </c:pt>
                <c:pt idx="26">
                  <c:v>35.24617718319999</c:v>
                </c:pt>
                <c:pt idx="27">
                  <c:v>35.957541908299987</c:v>
                </c:pt>
                <c:pt idx="28">
                  <c:v>36.728523552799942</c:v>
                </c:pt>
                <c:pt idx="29">
                  <c:v>37.559122116699911</c:v>
                </c:pt>
                <c:pt idx="30">
                  <c:v>38.449337599999893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447264"/>
        <c:axId val="237447656"/>
      </c:scatterChart>
      <c:scatterChart>
        <c:scatterStyle val="lineMarker"/>
        <c:varyColors val="0"/>
        <c:ser>
          <c:idx val="3"/>
          <c:order val="1"/>
          <c:tx>
            <c:strRef>
              <c:f>'Cost and Risk Curves'!$D$2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xVal>
            <c:numRef>
              <c:f>'Cost and Risk Curves'!$B$3:$B$33</c:f>
              <c:numCache>
                <c:formatCode>General</c:formatCode>
                <c:ptCount val="31"/>
                <c:pt idx="0">
                  <c:v>7</c:v>
                </c:pt>
                <c:pt idx="1">
                  <c:v>7.1</c:v>
                </c:pt>
                <c:pt idx="2">
                  <c:v>7.1999999999999993</c:v>
                </c:pt>
                <c:pt idx="3">
                  <c:v>7.2999999999999989</c:v>
                </c:pt>
                <c:pt idx="4">
                  <c:v>7.3999999999999986</c:v>
                </c:pt>
                <c:pt idx="5">
                  <c:v>7.4999999999999982</c:v>
                </c:pt>
                <c:pt idx="6">
                  <c:v>7.5999999999999979</c:v>
                </c:pt>
                <c:pt idx="7">
                  <c:v>7.6999999999999975</c:v>
                </c:pt>
                <c:pt idx="8">
                  <c:v>7.7999999999999972</c:v>
                </c:pt>
                <c:pt idx="9">
                  <c:v>7.8999999999999968</c:v>
                </c:pt>
                <c:pt idx="10">
                  <c:v>7.9999999999999964</c:v>
                </c:pt>
                <c:pt idx="11">
                  <c:v>8.0999999999999961</c:v>
                </c:pt>
                <c:pt idx="12">
                  <c:v>8.1999999999999957</c:v>
                </c:pt>
                <c:pt idx="13">
                  <c:v>8.2999999999999954</c:v>
                </c:pt>
                <c:pt idx="14">
                  <c:v>8.399999999999995</c:v>
                </c:pt>
                <c:pt idx="15">
                  <c:v>8.4999999999999947</c:v>
                </c:pt>
                <c:pt idx="16">
                  <c:v>8.5999999999999943</c:v>
                </c:pt>
                <c:pt idx="17">
                  <c:v>8.699999999999994</c:v>
                </c:pt>
                <c:pt idx="18">
                  <c:v>8.7999999999999936</c:v>
                </c:pt>
                <c:pt idx="19">
                  <c:v>8.8999999999999932</c:v>
                </c:pt>
                <c:pt idx="20">
                  <c:v>8.9999999999999929</c:v>
                </c:pt>
                <c:pt idx="21">
                  <c:v>9.0999999999999925</c:v>
                </c:pt>
                <c:pt idx="22">
                  <c:v>9.1999999999999922</c:v>
                </c:pt>
                <c:pt idx="23">
                  <c:v>9.2999999999999918</c:v>
                </c:pt>
                <c:pt idx="24">
                  <c:v>9.3999999999999915</c:v>
                </c:pt>
                <c:pt idx="25">
                  <c:v>9.4999999999999911</c:v>
                </c:pt>
                <c:pt idx="26">
                  <c:v>9.5999999999999908</c:v>
                </c:pt>
                <c:pt idx="27">
                  <c:v>9.6999999999999904</c:v>
                </c:pt>
                <c:pt idx="28">
                  <c:v>9.7999999999999901</c:v>
                </c:pt>
                <c:pt idx="29">
                  <c:v>9.8999999999999897</c:v>
                </c:pt>
                <c:pt idx="30">
                  <c:v>9.9999999999999893</c:v>
                </c:pt>
              </c:numCache>
            </c:numRef>
          </c:xVal>
          <c:yVal>
            <c:numRef>
              <c:f>'Cost and Risk Curves'!$D$3:$D$33</c:f>
              <c:numCache>
                <c:formatCode>0.00</c:formatCode>
                <c:ptCount val="31"/>
                <c:pt idx="0">
                  <c:v>0.71399645999998995</c:v>
                </c:pt>
                <c:pt idx="1">
                  <c:v>0.74173960772999692</c:v>
                </c:pt>
                <c:pt idx="2">
                  <c:v>0.76161599463999607</c:v>
                </c:pt>
                <c:pt idx="3">
                  <c:v>0.77415578631000415</c:v>
                </c:pt>
                <c:pt idx="4">
                  <c:v>0.77988914832000944</c:v>
                </c:pt>
                <c:pt idx="5">
                  <c:v>0.77934624625000026</c:v>
                </c:pt>
                <c:pt idx="6">
                  <c:v>0.77305724568002177</c:v>
                </c:pt>
                <c:pt idx="7">
                  <c:v>0.76155231219000541</c:v>
                </c:pt>
                <c:pt idx="8">
                  <c:v>0.74536161136002477</c:v>
                </c:pt>
                <c:pt idx="9">
                  <c:v>0.72501530877003972</c:v>
                </c:pt>
                <c:pt idx="10">
                  <c:v>0.70104357000003859</c:v>
                </c:pt>
                <c:pt idx="11">
                  <c:v>0.67397656063000966</c:v>
                </c:pt>
                <c:pt idx="12">
                  <c:v>0.64434444623999809</c:v>
                </c:pt>
                <c:pt idx="13">
                  <c:v>0.61267739241000641</c:v>
                </c:pt>
                <c:pt idx="14">
                  <c:v>0.57950556471998027</c:v>
                </c:pt>
                <c:pt idx="15">
                  <c:v>0.54535912874997905</c:v>
                </c:pt>
                <c:pt idx="16">
                  <c:v>0.51076825008000526</c:v>
                </c:pt>
                <c:pt idx="17">
                  <c:v>0.47626309429001878</c:v>
                </c:pt>
                <c:pt idx="18">
                  <c:v>0.44237382696003635</c:v>
                </c:pt>
                <c:pt idx="19">
                  <c:v>0.40963061367000364</c:v>
                </c:pt>
                <c:pt idx="20">
                  <c:v>0.37856362000002264</c:v>
                </c:pt>
                <c:pt idx="21">
                  <c:v>0.34970301153002481</c:v>
                </c:pt>
                <c:pt idx="22">
                  <c:v>0.32357895384002688</c:v>
                </c:pt>
                <c:pt idx="23">
                  <c:v>0.30072161251000296</c:v>
                </c:pt>
                <c:pt idx="24">
                  <c:v>0.28166115312001239</c:v>
                </c:pt>
                <c:pt idx="25">
                  <c:v>0.26692774125000085</c:v>
                </c:pt>
                <c:pt idx="26">
                  <c:v>0.25705154247999928</c:v>
                </c:pt>
                <c:pt idx="27">
                  <c:v>0.25256272239001021</c:v>
                </c:pt>
                <c:pt idx="28">
                  <c:v>0.25399144656002193</c:v>
                </c:pt>
                <c:pt idx="29">
                  <c:v>0.26186788057002275</c:v>
                </c:pt>
                <c:pt idx="30">
                  <c:v>0.27672219000000098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448048"/>
        <c:axId val="237448440"/>
      </c:scatterChart>
      <c:valAx>
        <c:axId val="237447264"/>
        <c:scaling>
          <c:orientation val="minMax"/>
          <c:max val="10"/>
          <c:min val="7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688434306536425"/>
              <c:y val="0.9114238692191447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47656"/>
        <c:crosses val="autoZero"/>
        <c:crossBetween val="midCat"/>
        <c:majorUnit val="0.5"/>
        <c:minorUnit val="0.2"/>
      </c:valAx>
      <c:valAx>
        <c:axId val="237447656"/>
        <c:scaling>
          <c:orientation val="minMax"/>
          <c:max val="40"/>
          <c:min val="25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2.1764032073310423E-2"/>
              <c:y val="0.4662014450990828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47264"/>
        <c:crosses val="autoZero"/>
        <c:crossBetween val="midCat"/>
        <c:majorUnit val="2"/>
      </c:valAx>
      <c:valAx>
        <c:axId val="237448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7448440"/>
        <c:crosses val="autoZero"/>
        <c:crossBetween val="midCat"/>
      </c:valAx>
      <c:valAx>
        <c:axId val="237448440"/>
        <c:scaling>
          <c:orientation val="minMax"/>
          <c:max val="1"/>
          <c:min val="0"/>
        </c:scaling>
        <c:delete val="0"/>
        <c:axPos val="r"/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48048"/>
        <c:crosses val="max"/>
        <c:crossBetween val="midCat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694242257518487"/>
          <c:y val="0.15384639857080801"/>
          <c:w val="0.1596031423907063"/>
          <c:h val="0.100233344957754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Risk and Cost</a:t>
            </a:r>
          </a:p>
        </c:rich>
      </c:tx>
      <c:layout>
        <c:manualLayout>
          <c:xMode val="edge"/>
          <c:yMode val="edge"/>
          <c:x val="0.27835087624356231"/>
          <c:y val="4.895104895104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74319062230475E-2"/>
          <c:y val="0.16550154224382249"/>
          <c:w val="0.67124931903426477"/>
          <c:h val="0.6736612071614746"/>
        </c:manualLayout>
      </c:layout>
      <c:scatterChart>
        <c:scatterStyle val="lineMarker"/>
        <c:varyColors val="0"/>
        <c:ser>
          <c:idx val="3"/>
          <c:order val="0"/>
          <c:tx>
            <c:strRef>
              <c:f>'Cost and Risk Curves'!$D$2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xVal>
            <c:numRef>
              <c:f>'Cost and Risk Curves'!$B$3:$B$33</c:f>
              <c:numCache>
                <c:formatCode>General</c:formatCode>
                <c:ptCount val="31"/>
                <c:pt idx="0">
                  <c:v>7</c:v>
                </c:pt>
                <c:pt idx="1">
                  <c:v>7.1</c:v>
                </c:pt>
                <c:pt idx="2">
                  <c:v>7.1999999999999993</c:v>
                </c:pt>
                <c:pt idx="3">
                  <c:v>7.2999999999999989</c:v>
                </c:pt>
                <c:pt idx="4">
                  <c:v>7.3999999999999986</c:v>
                </c:pt>
                <c:pt idx="5">
                  <c:v>7.4999999999999982</c:v>
                </c:pt>
                <c:pt idx="6">
                  <c:v>7.5999999999999979</c:v>
                </c:pt>
                <c:pt idx="7">
                  <c:v>7.6999999999999975</c:v>
                </c:pt>
                <c:pt idx="8">
                  <c:v>7.7999999999999972</c:v>
                </c:pt>
                <c:pt idx="9">
                  <c:v>7.8999999999999968</c:v>
                </c:pt>
                <c:pt idx="10">
                  <c:v>7.9999999999999964</c:v>
                </c:pt>
                <c:pt idx="11">
                  <c:v>8.0999999999999961</c:v>
                </c:pt>
                <c:pt idx="12">
                  <c:v>8.1999999999999957</c:v>
                </c:pt>
                <c:pt idx="13">
                  <c:v>8.2999999999999954</c:v>
                </c:pt>
                <c:pt idx="14">
                  <c:v>8.399999999999995</c:v>
                </c:pt>
                <c:pt idx="15">
                  <c:v>8.4999999999999947</c:v>
                </c:pt>
                <c:pt idx="16">
                  <c:v>8.5999999999999943</c:v>
                </c:pt>
                <c:pt idx="17">
                  <c:v>8.699999999999994</c:v>
                </c:pt>
                <c:pt idx="18">
                  <c:v>8.7999999999999936</c:v>
                </c:pt>
                <c:pt idx="19">
                  <c:v>8.8999999999999932</c:v>
                </c:pt>
                <c:pt idx="20">
                  <c:v>8.9999999999999929</c:v>
                </c:pt>
                <c:pt idx="21">
                  <c:v>9.0999999999999925</c:v>
                </c:pt>
                <c:pt idx="22">
                  <c:v>9.1999999999999922</c:v>
                </c:pt>
                <c:pt idx="23">
                  <c:v>9.2999999999999918</c:v>
                </c:pt>
                <c:pt idx="24">
                  <c:v>9.3999999999999915</c:v>
                </c:pt>
                <c:pt idx="25">
                  <c:v>9.4999999999999911</c:v>
                </c:pt>
                <c:pt idx="26">
                  <c:v>9.5999999999999908</c:v>
                </c:pt>
                <c:pt idx="27">
                  <c:v>9.6999999999999904</c:v>
                </c:pt>
                <c:pt idx="28">
                  <c:v>9.7999999999999901</c:v>
                </c:pt>
                <c:pt idx="29">
                  <c:v>9.8999999999999897</c:v>
                </c:pt>
                <c:pt idx="30">
                  <c:v>9.9999999999999893</c:v>
                </c:pt>
              </c:numCache>
            </c:numRef>
          </c:xVal>
          <c:yVal>
            <c:numRef>
              <c:f>'Cost and Risk Curves'!$D$3:$D$33</c:f>
              <c:numCache>
                <c:formatCode>0.00</c:formatCode>
                <c:ptCount val="31"/>
                <c:pt idx="0">
                  <c:v>0.71399645999998995</c:v>
                </c:pt>
                <c:pt idx="1">
                  <c:v>0.74173960772999692</c:v>
                </c:pt>
                <c:pt idx="2">
                  <c:v>0.76161599463999607</c:v>
                </c:pt>
                <c:pt idx="3">
                  <c:v>0.77415578631000415</c:v>
                </c:pt>
                <c:pt idx="4">
                  <c:v>0.77988914832000944</c:v>
                </c:pt>
                <c:pt idx="5">
                  <c:v>0.77934624625000026</c:v>
                </c:pt>
                <c:pt idx="6">
                  <c:v>0.77305724568002177</c:v>
                </c:pt>
                <c:pt idx="7">
                  <c:v>0.76155231219000541</c:v>
                </c:pt>
                <c:pt idx="8">
                  <c:v>0.74536161136002477</c:v>
                </c:pt>
                <c:pt idx="9">
                  <c:v>0.72501530877003972</c:v>
                </c:pt>
                <c:pt idx="10">
                  <c:v>0.70104357000003859</c:v>
                </c:pt>
                <c:pt idx="11">
                  <c:v>0.67397656063000966</c:v>
                </c:pt>
                <c:pt idx="12">
                  <c:v>0.64434444623999809</c:v>
                </c:pt>
                <c:pt idx="13">
                  <c:v>0.61267739241000641</c:v>
                </c:pt>
                <c:pt idx="14">
                  <c:v>0.57950556471998027</c:v>
                </c:pt>
                <c:pt idx="15">
                  <c:v>0.54535912874997905</c:v>
                </c:pt>
                <c:pt idx="16">
                  <c:v>0.51076825008000526</c:v>
                </c:pt>
                <c:pt idx="17">
                  <c:v>0.47626309429001878</c:v>
                </c:pt>
                <c:pt idx="18">
                  <c:v>0.44237382696003635</c:v>
                </c:pt>
                <c:pt idx="19">
                  <c:v>0.40963061367000364</c:v>
                </c:pt>
                <c:pt idx="20">
                  <c:v>0.37856362000002264</c:v>
                </c:pt>
                <c:pt idx="21">
                  <c:v>0.34970301153002481</c:v>
                </c:pt>
                <c:pt idx="22">
                  <c:v>0.32357895384002688</c:v>
                </c:pt>
                <c:pt idx="23">
                  <c:v>0.30072161251000296</c:v>
                </c:pt>
                <c:pt idx="24">
                  <c:v>0.28166115312001239</c:v>
                </c:pt>
                <c:pt idx="25">
                  <c:v>0.26692774125000085</c:v>
                </c:pt>
                <c:pt idx="26">
                  <c:v>0.25705154247999928</c:v>
                </c:pt>
                <c:pt idx="27">
                  <c:v>0.25256272239001021</c:v>
                </c:pt>
                <c:pt idx="28">
                  <c:v>0.25399144656002193</c:v>
                </c:pt>
                <c:pt idx="29">
                  <c:v>0.26186788057002275</c:v>
                </c:pt>
                <c:pt idx="30">
                  <c:v>0.27672219000000098</c:v>
                </c:pt>
              </c:numCache>
            </c:numRef>
          </c:yVal>
          <c:smooth val="0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'Cost and Risk Curves'!$C$39:$C$47</c:f>
              <c:numCache>
                <c:formatCode>0.00</c:formatCode>
                <c:ptCount val="9"/>
                <c:pt idx="0">
                  <c:v>7.1333333333333337</c:v>
                </c:pt>
                <c:pt idx="1">
                  <c:v>7.4406394705210861</c:v>
                </c:pt>
                <c:pt idx="2">
                  <c:v>7.833333333333333</c:v>
                </c:pt>
                <c:pt idx="3">
                  <c:v>8.0666666666666664</c:v>
                </c:pt>
                <c:pt idx="4">
                  <c:v>8.456773761107824</c:v>
                </c:pt>
                <c:pt idx="5">
                  <c:v>8.5333333333333332</c:v>
                </c:pt>
                <c:pt idx="6">
                  <c:v>8.5838309231617789</c:v>
                </c:pt>
                <c:pt idx="7">
                  <c:v>9</c:v>
                </c:pt>
                <c:pt idx="8">
                  <c:v>9.7270218173786329</c:v>
                </c:pt>
              </c:numCache>
            </c:numRef>
          </c:xVal>
          <c:yVal>
            <c:numRef>
              <c:f>'Cost and Risk Curves'!$D$39:$D$47</c:f>
              <c:numCache>
                <c:formatCode>0.00</c:formatCode>
                <c:ptCount val="9"/>
                <c:pt idx="0">
                  <c:v>0.74921297355261629</c:v>
                </c:pt>
                <c:pt idx="1">
                  <c:v>0.78039557390816583</c:v>
                </c:pt>
                <c:pt idx="2">
                  <c:v>0.73901506300927622</c:v>
                </c:pt>
                <c:pt idx="3">
                  <c:v>0.68331008977186514</c:v>
                </c:pt>
                <c:pt idx="4">
                  <c:v>0.56020494275766453</c:v>
                </c:pt>
                <c:pt idx="5">
                  <c:v>0.53385203736594633</c:v>
                </c:pt>
                <c:pt idx="6">
                  <c:v>0.51636937972229191</c:v>
                </c:pt>
                <c:pt idx="7">
                  <c:v>0.37856362000002264</c:v>
                </c:pt>
                <c:pt idx="8">
                  <c:v>0.25234318553641799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446480"/>
        <c:axId val="237446088"/>
      </c:scatterChart>
      <c:valAx>
        <c:axId val="237446480"/>
        <c:scaling>
          <c:orientation val="minMax"/>
          <c:max val="10"/>
          <c:min val="7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488020612543705"/>
              <c:y val="0.9114238692191447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46088"/>
        <c:crosses val="autoZero"/>
        <c:crossBetween val="midCat"/>
        <c:majorUnit val="0.5"/>
        <c:minorUnit val="0.2"/>
      </c:valAx>
      <c:valAx>
        <c:axId val="237446088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</a:t>
                </a:r>
              </a:p>
            </c:rich>
          </c:tx>
          <c:layout>
            <c:manualLayout>
              <c:xMode val="edge"/>
              <c:yMode val="edge"/>
              <c:x val="2.1764032073310423E-2"/>
              <c:y val="0.4662014450990828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46480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5426516702594"/>
          <c:y val="0.10955735428176372"/>
          <c:w val="0.19473105380727751"/>
          <c:h val="0.100233344957754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Risk and Cost</a:t>
            </a:r>
          </a:p>
        </c:rich>
      </c:tx>
      <c:layout>
        <c:manualLayout>
          <c:xMode val="edge"/>
          <c:yMode val="edge"/>
          <c:x val="0.27835087624356231"/>
          <c:y val="4.895104895104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74319062230475E-2"/>
          <c:y val="0.16550154224382249"/>
          <c:w val="0.67124931903426477"/>
          <c:h val="0.6736612071614746"/>
        </c:manualLayout>
      </c:layout>
      <c:scatterChart>
        <c:scatterStyle val="lineMarker"/>
        <c:varyColors val="0"/>
        <c:ser>
          <c:idx val="3"/>
          <c:order val="0"/>
          <c:tx>
            <c:strRef>
              <c:f>'Cost and Risk Curves'!$D$2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xVal>
            <c:numRef>
              <c:f>'Cost and Risk Curves'!$B$3:$B$33</c:f>
              <c:numCache>
                <c:formatCode>General</c:formatCode>
                <c:ptCount val="31"/>
                <c:pt idx="0">
                  <c:v>7</c:v>
                </c:pt>
                <c:pt idx="1">
                  <c:v>7.1</c:v>
                </c:pt>
                <c:pt idx="2">
                  <c:v>7.1999999999999993</c:v>
                </c:pt>
                <c:pt idx="3">
                  <c:v>7.2999999999999989</c:v>
                </c:pt>
                <c:pt idx="4">
                  <c:v>7.3999999999999986</c:v>
                </c:pt>
                <c:pt idx="5">
                  <c:v>7.4999999999999982</c:v>
                </c:pt>
                <c:pt idx="6">
                  <c:v>7.5999999999999979</c:v>
                </c:pt>
                <c:pt idx="7">
                  <c:v>7.6999999999999975</c:v>
                </c:pt>
                <c:pt idx="8">
                  <c:v>7.7999999999999972</c:v>
                </c:pt>
                <c:pt idx="9">
                  <c:v>7.8999999999999968</c:v>
                </c:pt>
                <c:pt idx="10">
                  <c:v>7.9999999999999964</c:v>
                </c:pt>
                <c:pt idx="11">
                  <c:v>8.0999999999999961</c:v>
                </c:pt>
                <c:pt idx="12">
                  <c:v>8.1999999999999957</c:v>
                </c:pt>
                <c:pt idx="13">
                  <c:v>8.2999999999999954</c:v>
                </c:pt>
                <c:pt idx="14">
                  <c:v>8.399999999999995</c:v>
                </c:pt>
                <c:pt idx="15">
                  <c:v>8.4999999999999947</c:v>
                </c:pt>
                <c:pt idx="16">
                  <c:v>8.5999999999999943</c:v>
                </c:pt>
                <c:pt idx="17">
                  <c:v>8.699999999999994</c:v>
                </c:pt>
                <c:pt idx="18">
                  <c:v>8.7999999999999936</c:v>
                </c:pt>
                <c:pt idx="19">
                  <c:v>8.8999999999999932</c:v>
                </c:pt>
                <c:pt idx="20">
                  <c:v>8.9999999999999929</c:v>
                </c:pt>
                <c:pt idx="21">
                  <c:v>9.0999999999999925</c:v>
                </c:pt>
                <c:pt idx="22">
                  <c:v>9.1999999999999922</c:v>
                </c:pt>
                <c:pt idx="23">
                  <c:v>9.2999999999999918</c:v>
                </c:pt>
                <c:pt idx="24">
                  <c:v>9.3999999999999915</c:v>
                </c:pt>
                <c:pt idx="25">
                  <c:v>9.4999999999999911</c:v>
                </c:pt>
                <c:pt idx="26">
                  <c:v>9.5999999999999908</c:v>
                </c:pt>
                <c:pt idx="27">
                  <c:v>9.6999999999999904</c:v>
                </c:pt>
                <c:pt idx="28">
                  <c:v>9.7999999999999901</c:v>
                </c:pt>
                <c:pt idx="29">
                  <c:v>9.8999999999999897</c:v>
                </c:pt>
                <c:pt idx="30">
                  <c:v>9.9999999999999893</c:v>
                </c:pt>
              </c:numCache>
            </c:numRef>
          </c:xVal>
          <c:yVal>
            <c:numRef>
              <c:f>'Cost and Risk Curves'!$D$3:$D$33</c:f>
              <c:numCache>
                <c:formatCode>0.00</c:formatCode>
                <c:ptCount val="31"/>
                <c:pt idx="0">
                  <c:v>0.71399645999998995</c:v>
                </c:pt>
                <c:pt idx="1">
                  <c:v>0.74173960772999692</c:v>
                </c:pt>
                <c:pt idx="2">
                  <c:v>0.76161599463999607</c:v>
                </c:pt>
                <c:pt idx="3">
                  <c:v>0.77415578631000415</c:v>
                </c:pt>
                <c:pt idx="4">
                  <c:v>0.77988914832000944</c:v>
                </c:pt>
                <c:pt idx="5">
                  <c:v>0.77934624625000026</c:v>
                </c:pt>
                <c:pt idx="6">
                  <c:v>0.77305724568002177</c:v>
                </c:pt>
                <c:pt idx="7">
                  <c:v>0.76155231219000541</c:v>
                </c:pt>
                <c:pt idx="8">
                  <c:v>0.74536161136002477</c:v>
                </c:pt>
                <c:pt idx="9">
                  <c:v>0.72501530877003972</c:v>
                </c:pt>
                <c:pt idx="10">
                  <c:v>0.70104357000003859</c:v>
                </c:pt>
                <c:pt idx="11">
                  <c:v>0.67397656063000966</c:v>
                </c:pt>
                <c:pt idx="12">
                  <c:v>0.64434444623999809</c:v>
                </c:pt>
                <c:pt idx="13">
                  <c:v>0.61267739241000641</c:v>
                </c:pt>
                <c:pt idx="14">
                  <c:v>0.57950556471998027</c:v>
                </c:pt>
                <c:pt idx="15">
                  <c:v>0.54535912874997905</c:v>
                </c:pt>
                <c:pt idx="16">
                  <c:v>0.51076825008000526</c:v>
                </c:pt>
                <c:pt idx="17">
                  <c:v>0.47626309429001878</c:v>
                </c:pt>
                <c:pt idx="18">
                  <c:v>0.44237382696003635</c:v>
                </c:pt>
                <c:pt idx="19">
                  <c:v>0.40963061367000364</c:v>
                </c:pt>
                <c:pt idx="20">
                  <c:v>0.37856362000002264</c:v>
                </c:pt>
                <c:pt idx="21">
                  <c:v>0.34970301153002481</c:v>
                </c:pt>
                <c:pt idx="22">
                  <c:v>0.32357895384002688</c:v>
                </c:pt>
                <c:pt idx="23">
                  <c:v>0.30072161251000296</c:v>
                </c:pt>
                <c:pt idx="24">
                  <c:v>0.28166115312001239</c:v>
                </c:pt>
                <c:pt idx="25">
                  <c:v>0.26692774125000085</c:v>
                </c:pt>
                <c:pt idx="26">
                  <c:v>0.25705154247999928</c:v>
                </c:pt>
                <c:pt idx="27">
                  <c:v>0.25256272239001021</c:v>
                </c:pt>
                <c:pt idx="28">
                  <c:v>0.25399144656002193</c:v>
                </c:pt>
                <c:pt idx="29">
                  <c:v>0.26186788057002275</c:v>
                </c:pt>
                <c:pt idx="30">
                  <c:v>0.27672219000000098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449224"/>
        <c:axId val="237449616"/>
      </c:scatterChart>
      <c:valAx>
        <c:axId val="237449224"/>
        <c:scaling>
          <c:orientation val="minMax"/>
          <c:max val="10"/>
          <c:min val="7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488020612543705"/>
              <c:y val="0.9114238692191447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49616"/>
        <c:crosses val="autoZero"/>
        <c:crossBetween val="midCat"/>
        <c:majorUnit val="0.5"/>
        <c:minorUnit val="0.2"/>
      </c:valAx>
      <c:valAx>
        <c:axId val="237449616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</a:t>
                </a:r>
              </a:p>
            </c:rich>
          </c:tx>
          <c:layout>
            <c:manualLayout>
              <c:xMode val="edge"/>
              <c:yMode val="edge"/>
              <c:x val="2.1764032073310423E-2"/>
              <c:y val="0.4662014450990828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49224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5426516702594"/>
          <c:y val="0.13519837992278935"/>
          <c:w val="0.19473105380727751"/>
          <c:h val="5.12820512820512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Cross-Over Points</a:t>
            </a:r>
          </a:p>
        </c:rich>
      </c:tx>
      <c:layout>
        <c:manualLayout>
          <c:xMode val="edge"/>
          <c:yMode val="edge"/>
          <c:x val="0.29586437432330503"/>
          <c:y val="4.895104895104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412553339446771E-2"/>
          <c:y val="0.16550154224382249"/>
          <c:w val="0.69353164224655062"/>
          <c:h val="0.6736612071614746"/>
        </c:manualLayout>
      </c:layout>
      <c:scatterChart>
        <c:scatterStyle val="lineMarker"/>
        <c:varyColors val="0"/>
        <c:ser>
          <c:idx val="3"/>
          <c:order val="0"/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xVal>
            <c:numRef>
              <c:f>'Cost and Risk Curves'!$B$3:$B$33</c:f>
              <c:numCache>
                <c:formatCode>General</c:formatCode>
                <c:ptCount val="31"/>
                <c:pt idx="0">
                  <c:v>7</c:v>
                </c:pt>
                <c:pt idx="1">
                  <c:v>7.1</c:v>
                </c:pt>
                <c:pt idx="2">
                  <c:v>7.1999999999999993</c:v>
                </c:pt>
                <c:pt idx="3">
                  <c:v>7.2999999999999989</c:v>
                </c:pt>
                <c:pt idx="4">
                  <c:v>7.3999999999999986</c:v>
                </c:pt>
                <c:pt idx="5">
                  <c:v>7.4999999999999982</c:v>
                </c:pt>
                <c:pt idx="6">
                  <c:v>7.5999999999999979</c:v>
                </c:pt>
                <c:pt idx="7">
                  <c:v>7.6999999999999975</c:v>
                </c:pt>
                <c:pt idx="8">
                  <c:v>7.7999999999999972</c:v>
                </c:pt>
                <c:pt idx="9">
                  <c:v>7.8999999999999968</c:v>
                </c:pt>
                <c:pt idx="10">
                  <c:v>7.9999999999999964</c:v>
                </c:pt>
                <c:pt idx="11">
                  <c:v>8.0999999999999961</c:v>
                </c:pt>
                <c:pt idx="12">
                  <c:v>8.1999999999999957</c:v>
                </c:pt>
                <c:pt idx="13">
                  <c:v>8.2999999999999954</c:v>
                </c:pt>
                <c:pt idx="14">
                  <c:v>8.399999999999995</c:v>
                </c:pt>
                <c:pt idx="15">
                  <c:v>8.4999999999999947</c:v>
                </c:pt>
                <c:pt idx="16">
                  <c:v>8.5999999999999943</c:v>
                </c:pt>
                <c:pt idx="17">
                  <c:v>8.699999999999994</c:v>
                </c:pt>
                <c:pt idx="18">
                  <c:v>8.7999999999999936</c:v>
                </c:pt>
                <c:pt idx="19">
                  <c:v>8.8999999999999932</c:v>
                </c:pt>
                <c:pt idx="20">
                  <c:v>8.9999999999999929</c:v>
                </c:pt>
                <c:pt idx="21">
                  <c:v>9.0999999999999925</c:v>
                </c:pt>
                <c:pt idx="22">
                  <c:v>9.1999999999999922</c:v>
                </c:pt>
                <c:pt idx="23">
                  <c:v>9.2999999999999918</c:v>
                </c:pt>
                <c:pt idx="24">
                  <c:v>9.3999999999999915</c:v>
                </c:pt>
                <c:pt idx="25">
                  <c:v>9.4999999999999911</c:v>
                </c:pt>
                <c:pt idx="26">
                  <c:v>9.5999999999999908</c:v>
                </c:pt>
                <c:pt idx="27">
                  <c:v>9.6999999999999904</c:v>
                </c:pt>
                <c:pt idx="28">
                  <c:v>9.7999999999999901</c:v>
                </c:pt>
                <c:pt idx="29">
                  <c:v>9.8999999999999897</c:v>
                </c:pt>
                <c:pt idx="30">
                  <c:v>9.9999999999999893</c:v>
                </c:pt>
              </c:numCache>
            </c:numRef>
          </c:xVal>
          <c:yVal>
            <c:numRef>
              <c:f>'Cost and Risk Curves'!$D$3:$D$33</c:f>
              <c:numCache>
                <c:formatCode>0.00</c:formatCode>
                <c:ptCount val="31"/>
                <c:pt idx="0">
                  <c:v>0.71399645999998995</c:v>
                </c:pt>
                <c:pt idx="1">
                  <c:v>0.74173960772999692</c:v>
                </c:pt>
                <c:pt idx="2">
                  <c:v>0.76161599463999607</c:v>
                </c:pt>
                <c:pt idx="3">
                  <c:v>0.77415578631000415</c:v>
                </c:pt>
                <c:pt idx="4">
                  <c:v>0.77988914832000944</c:v>
                </c:pt>
                <c:pt idx="5">
                  <c:v>0.77934624625000026</c:v>
                </c:pt>
                <c:pt idx="6">
                  <c:v>0.77305724568002177</c:v>
                </c:pt>
                <c:pt idx="7">
                  <c:v>0.76155231219000541</c:v>
                </c:pt>
                <c:pt idx="8">
                  <c:v>0.74536161136002477</c:v>
                </c:pt>
                <c:pt idx="9">
                  <c:v>0.72501530877003972</c:v>
                </c:pt>
                <c:pt idx="10">
                  <c:v>0.70104357000003859</c:v>
                </c:pt>
                <c:pt idx="11">
                  <c:v>0.67397656063000966</c:v>
                </c:pt>
                <c:pt idx="12">
                  <c:v>0.64434444623999809</c:v>
                </c:pt>
                <c:pt idx="13">
                  <c:v>0.61267739241000641</c:v>
                </c:pt>
                <c:pt idx="14">
                  <c:v>0.57950556471998027</c:v>
                </c:pt>
                <c:pt idx="15">
                  <c:v>0.54535912874997905</c:v>
                </c:pt>
                <c:pt idx="16">
                  <c:v>0.51076825008000526</c:v>
                </c:pt>
                <c:pt idx="17">
                  <c:v>0.47626309429001878</c:v>
                </c:pt>
                <c:pt idx="18">
                  <c:v>0.44237382696003635</c:v>
                </c:pt>
                <c:pt idx="19">
                  <c:v>0.40963061367000364</c:v>
                </c:pt>
                <c:pt idx="20">
                  <c:v>0.37856362000002264</c:v>
                </c:pt>
                <c:pt idx="21">
                  <c:v>0.34970301153002481</c:v>
                </c:pt>
                <c:pt idx="22">
                  <c:v>0.32357895384002688</c:v>
                </c:pt>
                <c:pt idx="23">
                  <c:v>0.30072161251000296</c:v>
                </c:pt>
                <c:pt idx="24">
                  <c:v>0.28166115312001239</c:v>
                </c:pt>
                <c:pt idx="25">
                  <c:v>0.26692774125000085</c:v>
                </c:pt>
                <c:pt idx="26">
                  <c:v>0.25705154247999928</c:v>
                </c:pt>
                <c:pt idx="27">
                  <c:v>0.25256272239001021</c:v>
                </c:pt>
                <c:pt idx="28">
                  <c:v>0.25399144656002193</c:v>
                </c:pt>
                <c:pt idx="29">
                  <c:v>0.26186788057002275</c:v>
                </c:pt>
                <c:pt idx="30">
                  <c:v>0.27672219000000098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446872"/>
        <c:axId val="237450400"/>
      </c:scatterChart>
      <c:valAx>
        <c:axId val="237446872"/>
        <c:scaling>
          <c:orientation val="minMax"/>
          <c:max val="10"/>
          <c:min val="7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9342546126591016"/>
              <c:y val="0.9114238692191447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50400"/>
        <c:crosses val="autoZero"/>
        <c:crossBetween val="midCat"/>
        <c:majorUnit val="0.5"/>
        <c:minorUnit val="0.2"/>
      </c:valAx>
      <c:valAx>
        <c:axId val="237450400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</a:t>
                </a:r>
              </a:p>
            </c:rich>
          </c:tx>
          <c:layout>
            <c:manualLayout>
              <c:xMode val="edge"/>
              <c:yMode val="edge"/>
              <c:x val="2.1208907741251327E-2"/>
              <c:y val="0.4662014450990828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46872"/>
        <c:crosses val="autoZero"/>
        <c:crossBetween val="midCat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476250</xdr:colOff>
      <xdr:row>4</xdr:row>
      <xdr:rowOff>85725</xdr:rowOff>
    </xdr:from>
    <xdr:to>
      <xdr:col>25</xdr:col>
      <xdr:colOff>257175</xdr:colOff>
      <xdr:row>29</xdr:row>
      <xdr:rowOff>123825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37</xdr:row>
      <xdr:rowOff>95250</xdr:rowOff>
    </xdr:from>
    <xdr:to>
      <xdr:col>11</xdr:col>
      <xdr:colOff>152400</xdr:colOff>
      <xdr:row>62</xdr:row>
      <xdr:rowOff>133350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600075</xdr:colOff>
      <xdr:row>44</xdr:row>
      <xdr:rowOff>114300</xdr:rowOff>
    </xdr:from>
    <xdr:ext cx="588623" cy="170560"/>
    <xdr:sp macro="" textlink="">
      <xdr:nvSpPr>
        <xdr:cNvPr id="18436" name="Text Box 4"/>
        <xdr:cNvSpPr txBox="1">
          <a:spLocks noChangeArrowheads="1"/>
        </xdr:cNvSpPr>
      </xdr:nvSpPr>
      <xdr:spPr bwMode="auto">
        <a:xfrm>
          <a:off x="3162300" y="7239000"/>
          <a:ext cx="588623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By Layers</a:t>
          </a:r>
        </a:p>
      </xdr:txBody>
    </xdr:sp>
    <xdr:clientData/>
  </xdr:oneCellAnchor>
  <xdr:twoCellAnchor editAs="oneCell">
    <xdr:from>
      <xdr:col>2</xdr:col>
      <xdr:colOff>361950</xdr:colOff>
      <xdr:row>47</xdr:row>
      <xdr:rowOff>38100</xdr:rowOff>
    </xdr:from>
    <xdr:to>
      <xdr:col>4</xdr:col>
      <xdr:colOff>495300</xdr:colOff>
      <xdr:row>49</xdr:row>
      <xdr:rowOff>76200</xdr:rowOff>
    </xdr:to>
    <xdr:sp macro="" textlink="">
      <xdr:nvSpPr>
        <xdr:cNvPr id="1028" name="Text Box 5"/>
        <xdr:cNvSpPr txBox="1">
          <a:spLocks noChangeArrowheads="1"/>
        </xdr:cNvSpPr>
      </xdr:nvSpPr>
      <xdr:spPr bwMode="auto">
        <a:xfrm>
          <a:off x="2343150" y="7648575"/>
          <a:ext cx="14287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By Dependencies</a:t>
          </a:r>
        </a:p>
      </xdr:txBody>
    </xdr:sp>
    <xdr:clientData/>
  </xdr:twoCellAnchor>
  <xdr:oneCellAnchor>
    <xdr:from>
      <xdr:col>1</xdr:col>
      <xdr:colOff>952500</xdr:colOff>
      <xdr:row>44</xdr:row>
      <xdr:rowOff>85725</xdr:rowOff>
    </xdr:from>
    <xdr:ext cx="745332" cy="170560"/>
    <xdr:sp macro="" textlink="">
      <xdr:nvSpPr>
        <xdr:cNvPr id="18438" name="Text Box 6"/>
        <xdr:cNvSpPr txBox="1">
          <a:spLocks noChangeArrowheads="1"/>
        </xdr:cNvSpPr>
      </xdr:nvSpPr>
      <xdr:spPr bwMode="auto">
        <a:xfrm>
          <a:off x="1562100" y="7210425"/>
          <a:ext cx="745332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Compressed</a:t>
          </a:r>
        </a:p>
      </xdr:txBody>
    </xdr:sp>
    <xdr:clientData/>
  </xdr:oneCellAnchor>
  <xdr:oneCellAnchor>
    <xdr:from>
      <xdr:col>4</xdr:col>
      <xdr:colOff>114300</xdr:colOff>
      <xdr:row>48</xdr:row>
      <xdr:rowOff>142875</xdr:rowOff>
    </xdr:from>
    <xdr:ext cx="182358" cy="170560"/>
    <xdr:sp macro="" textlink="">
      <xdr:nvSpPr>
        <xdr:cNvPr id="18439" name="Text Box 7"/>
        <xdr:cNvSpPr txBox="1">
          <a:spLocks noChangeArrowheads="1"/>
        </xdr:cNvSpPr>
      </xdr:nvSpPr>
      <xdr:spPr bwMode="auto">
        <a:xfrm>
          <a:off x="3390900" y="7915275"/>
          <a:ext cx="182358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D1</a:t>
          </a:r>
        </a:p>
      </xdr:txBody>
    </xdr:sp>
    <xdr:clientData/>
  </xdr:oneCellAnchor>
  <xdr:oneCellAnchor>
    <xdr:from>
      <xdr:col>4</xdr:col>
      <xdr:colOff>438150</xdr:colOff>
      <xdr:row>50</xdr:row>
      <xdr:rowOff>142875</xdr:rowOff>
    </xdr:from>
    <xdr:ext cx="182358" cy="170560"/>
    <xdr:sp macro="" textlink="">
      <xdr:nvSpPr>
        <xdr:cNvPr id="18440" name="Text Box 8"/>
        <xdr:cNvSpPr txBox="1">
          <a:spLocks noChangeArrowheads="1"/>
        </xdr:cNvSpPr>
      </xdr:nvSpPr>
      <xdr:spPr bwMode="auto">
        <a:xfrm>
          <a:off x="3714750" y="8239125"/>
          <a:ext cx="182358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D2</a:t>
          </a:r>
        </a:p>
      </xdr:txBody>
    </xdr:sp>
    <xdr:clientData/>
  </xdr:oneCellAnchor>
  <xdr:oneCellAnchor>
    <xdr:from>
      <xdr:col>5</xdr:col>
      <xdr:colOff>180975</xdr:colOff>
      <xdr:row>52</xdr:row>
      <xdr:rowOff>76200</xdr:rowOff>
    </xdr:from>
    <xdr:ext cx="182358" cy="170560"/>
    <xdr:sp macro="" textlink="">
      <xdr:nvSpPr>
        <xdr:cNvPr id="18441" name="Text Box 9"/>
        <xdr:cNvSpPr txBox="1">
          <a:spLocks noChangeArrowheads="1"/>
        </xdr:cNvSpPr>
      </xdr:nvSpPr>
      <xdr:spPr bwMode="auto">
        <a:xfrm>
          <a:off x="4391025" y="8496300"/>
          <a:ext cx="182358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</xdr:txBody>
    </xdr:sp>
    <xdr:clientData/>
  </xdr:oneCellAnchor>
  <xdr:oneCellAnchor>
    <xdr:from>
      <xdr:col>6</xdr:col>
      <xdr:colOff>9525</xdr:colOff>
      <xdr:row>54</xdr:row>
      <xdr:rowOff>95250</xdr:rowOff>
    </xdr:from>
    <xdr:ext cx="182358" cy="170560"/>
    <xdr:sp macro="" textlink="">
      <xdr:nvSpPr>
        <xdr:cNvPr id="18442" name="Text Box 10"/>
        <xdr:cNvSpPr txBox="1">
          <a:spLocks noChangeArrowheads="1"/>
        </xdr:cNvSpPr>
      </xdr:nvSpPr>
      <xdr:spPr bwMode="auto">
        <a:xfrm>
          <a:off x="5010150" y="8839200"/>
          <a:ext cx="182358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D4</a:t>
          </a:r>
        </a:p>
      </xdr:txBody>
    </xdr:sp>
    <xdr:clientData/>
  </xdr:oneCellAnchor>
  <xdr:oneCellAnchor>
    <xdr:from>
      <xdr:col>6</xdr:col>
      <xdr:colOff>742950</xdr:colOff>
      <xdr:row>54</xdr:row>
      <xdr:rowOff>95250</xdr:rowOff>
    </xdr:from>
    <xdr:ext cx="182358" cy="170560"/>
    <xdr:sp macro="" textlink="">
      <xdr:nvSpPr>
        <xdr:cNvPr id="18443" name="Text Box 11"/>
        <xdr:cNvSpPr txBox="1">
          <a:spLocks noChangeArrowheads="1"/>
        </xdr:cNvSpPr>
      </xdr:nvSpPr>
      <xdr:spPr bwMode="auto">
        <a:xfrm>
          <a:off x="5743575" y="8839200"/>
          <a:ext cx="182358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D5</a:t>
          </a:r>
        </a:p>
      </xdr:txBody>
    </xdr:sp>
    <xdr:clientData/>
  </xdr:oneCellAnchor>
  <xdr:twoCellAnchor>
    <xdr:from>
      <xdr:col>4</xdr:col>
      <xdr:colOff>704850</xdr:colOff>
      <xdr:row>44</xdr:row>
      <xdr:rowOff>133350</xdr:rowOff>
    </xdr:from>
    <xdr:to>
      <xdr:col>4</xdr:col>
      <xdr:colOff>704850</xdr:colOff>
      <xdr:row>58</xdr:row>
      <xdr:rowOff>123825</xdr:rowOff>
    </xdr:to>
    <xdr:sp macro="" textlink="">
      <xdr:nvSpPr>
        <xdr:cNvPr id="1035" name="Line 12"/>
        <xdr:cNvSpPr>
          <a:spLocks noChangeShapeType="1"/>
        </xdr:cNvSpPr>
      </xdr:nvSpPr>
      <xdr:spPr bwMode="auto">
        <a:xfrm>
          <a:off x="3981450" y="7258050"/>
          <a:ext cx="0" cy="2257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742950</xdr:colOff>
      <xdr:row>55</xdr:row>
      <xdr:rowOff>9525</xdr:rowOff>
    </xdr:from>
    <xdr:to>
      <xdr:col>6</xdr:col>
      <xdr:colOff>819150</xdr:colOff>
      <xdr:row>58</xdr:row>
      <xdr:rowOff>66675</xdr:rowOff>
    </xdr:to>
    <xdr:sp macro="" textlink="">
      <xdr:nvSpPr>
        <xdr:cNvPr id="18448" name="Text Box 16"/>
        <xdr:cNvSpPr txBox="1">
          <a:spLocks noChangeArrowheads="1"/>
        </xdr:cNvSpPr>
      </xdr:nvSpPr>
      <xdr:spPr bwMode="auto">
        <a:xfrm>
          <a:off x="4019550" y="8915400"/>
          <a:ext cx="18002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</a:t>
          </a:r>
        </a:p>
        <a:p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Decompression </a:t>
          </a:r>
        </a:p>
        <a:p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Target</a:t>
          </a:r>
        </a:p>
      </xdr:txBody>
    </xdr:sp>
    <xdr:clientData/>
  </xdr:twoCellAnchor>
  <xdr:twoCellAnchor>
    <xdr:from>
      <xdr:col>11</xdr:col>
      <xdr:colOff>485775</xdr:colOff>
      <xdr:row>37</xdr:row>
      <xdr:rowOff>85725</xdr:rowOff>
    </xdr:from>
    <xdr:to>
      <xdr:col>25</xdr:col>
      <xdr:colOff>276225</xdr:colOff>
      <xdr:row>62</xdr:row>
      <xdr:rowOff>133350</xdr:rowOff>
    </xdr:to>
    <xdr:graphicFrame macro="">
      <xdr:nvGraphicFramePr>
        <xdr:cNvPr id="103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17</xdr:col>
      <xdr:colOff>457200</xdr:colOff>
      <xdr:row>44</xdr:row>
      <xdr:rowOff>114300</xdr:rowOff>
    </xdr:from>
    <xdr:to>
      <xdr:col>17</xdr:col>
      <xdr:colOff>533400</xdr:colOff>
      <xdr:row>45</xdr:row>
      <xdr:rowOff>152400</xdr:rowOff>
    </xdr:to>
    <xdr:sp macro="" textlink="">
      <xdr:nvSpPr>
        <xdr:cNvPr id="1038" name="Text Box 18"/>
        <xdr:cNvSpPr txBox="1">
          <a:spLocks noChangeArrowheads="1"/>
        </xdr:cNvSpPr>
      </xdr:nvSpPr>
      <xdr:spPr bwMode="auto">
        <a:xfrm>
          <a:off x="12677775" y="723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1</xdr:row>
      <xdr:rowOff>95250</xdr:rowOff>
    </xdr:from>
    <xdr:to>
      <xdr:col>18</xdr:col>
      <xdr:colOff>133350</xdr:colOff>
      <xdr:row>26</xdr:row>
      <xdr:rowOff>133350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590550</xdr:colOff>
      <xdr:row>13</xdr:row>
      <xdr:rowOff>38100</xdr:rowOff>
    </xdr:from>
    <xdr:to>
      <xdr:col>14</xdr:col>
      <xdr:colOff>304800</xdr:colOff>
      <xdr:row>13</xdr:row>
      <xdr:rowOff>38100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9134475" y="2143125"/>
          <a:ext cx="2762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200025</xdr:colOff>
      <xdr:row>14</xdr:row>
      <xdr:rowOff>0</xdr:rowOff>
    </xdr:from>
    <xdr:to>
      <xdr:col>14</xdr:col>
      <xdr:colOff>304800</xdr:colOff>
      <xdr:row>14</xdr:row>
      <xdr:rowOff>0</xdr:rowOff>
    </xdr:to>
    <xdr:sp macro="" textlink="">
      <xdr:nvSpPr>
        <xdr:cNvPr id="2051" name="Line 4"/>
        <xdr:cNvSpPr>
          <a:spLocks noChangeShapeType="1"/>
        </xdr:cNvSpPr>
      </xdr:nvSpPr>
      <xdr:spPr bwMode="auto">
        <a:xfrm>
          <a:off x="9353550" y="2266950"/>
          <a:ext cx="2543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190500</xdr:colOff>
      <xdr:row>14</xdr:row>
      <xdr:rowOff>19050</xdr:rowOff>
    </xdr:from>
    <xdr:to>
      <xdr:col>10</xdr:col>
      <xdr:colOff>190500</xdr:colOff>
      <xdr:row>22</xdr:row>
      <xdr:rowOff>133350</xdr:rowOff>
    </xdr:to>
    <xdr:sp macro="" textlink="">
      <xdr:nvSpPr>
        <xdr:cNvPr id="2052" name="Line 5"/>
        <xdr:cNvSpPr>
          <a:spLocks noChangeShapeType="1"/>
        </xdr:cNvSpPr>
      </xdr:nvSpPr>
      <xdr:spPr bwMode="auto">
        <a:xfrm>
          <a:off x="9344025" y="2286000"/>
          <a:ext cx="0" cy="1409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304800</xdr:colOff>
      <xdr:row>28</xdr:row>
      <xdr:rowOff>38100</xdr:rowOff>
    </xdr:from>
    <xdr:to>
      <xdr:col>18</xdr:col>
      <xdr:colOff>190500</xdr:colOff>
      <xdr:row>53</xdr:row>
      <xdr:rowOff>76200</xdr:rowOff>
    </xdr:to>
    <xdr:graphicFrame macro="">
      <xdr:nvGraphicFramePr>
        <xdr:cNvPr id="205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304800</xdr:colOff>
      <xdr:row>28</xdr:row>
      <xdr:rowOff>38100</xdr:rowOff>
    </xdr:from>
    <xdr:to>
      <xdr:col>18</xdr:col>
      <xdr:colOff>190500</xdr:colOff>
      <xdr:row>53</xdr:row>
      <xdr:rowOff>76200</xdr:rowOff>
    </xdr:to>
    <xdr:graphicFrame macro="">
      <xdr:nvGraphicFramePr>
        <xdr:cNvPr id="205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0.39249</cdr:x>
      <cdr:y>0.4602</cdr:y>
    </cdr:from>
    <cdr:to>
      <cdr:x>0.39249</cdr:x>
      <cdr:y>0.83258</cdr:y>
    </cdr:to>
    <cdr:sp macro="" textlink="">
      <cdr:nvSpPr>
        <cdr:cNvPr id="2048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270631" y="1888030"/>
          <a:ext cx="0" cy="15251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0.24718</cdr:x>
      <cdr:y>0.73247</cdr:y>
    </cdr:from>
    <cdr:to>
      <cdr:x>0.38557</cdr:x>
      <cdr:y>0.82086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0880" y="3003169"/>
          <a:ext cx="1152144" cy="3620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</a:t>
          </a:r>
        </a:p>
        <a:p xmlns:a="http://schemas.openxmlformats.org/drawingml/2006/main">
          <a:pPr algn="r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Direct Cost</a:t>
          </a:r>
        </a:p>
      </cdr:txBody>
    </cdr:sp>
  </cdr:relSizeAnchor>
  <cdr:relSizeAnchor xmlns:cdr="http://schemas.openxmlformats.org/drawingml/2006/chartDrawing">
    <cdr:from>
      <cdr:x>0.42759</cdr:x>
      <cdr:y>0.73247</cdr:y>
    </cdr:from>
    <cdr:to>
      <cdr:x>0.69524</cdr:x>
      <cdr:y>0.98837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62782" y="3003169"/>
          <a:ext cx="2228164" cy="10481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</a:t>
          </a:r>
        </a:p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Decompression Target</a:t>
          </a:r>
        </a:p>
        <a:p xmlns:a="http://schemas.openxmlformats.org/drawingml/2006/main">
          <a:pPr algn="l" rtl="0">
            <a:defRPr sz="1000"/>
          </a:pPr>
          <a:endParaRPr lang="en-US" sz="95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0.11249</cdr:x>
      <cdr:y>0.33517</cdr:y>
    </cdr:from>
    <cdr:to>
      <cdr:x>0.11249</cdr:x>
      <cdr:y>0.83722</cdr:y>
    </cdr:to>
    <cdr:sp macro="" textlink="">
      <cdr:nvSpPr>
        <cdr:cNvPr id="24577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939597" y="1375966"/>
          <a:ext cx="0" cy="205625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0.43698</cdr:x>
      <cdr:y>0.45556</cdr:y>
    </cdr:from>
    <cdr:to>
      <cdr:x>0.64853</cdr:x>
      <cdr:y>0.54395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0963" y="1869027"/>
          <a:ext cx="1761134" cy="362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Decompression Target</a:t>
          </a:r>
        </a:p>
      </cdr:txBody>
    </cdr:sp>
  </cdr:relSizeAnchor>
  <cdr:relSizeAnchor xmlns:cdr="http://schemas.openxmlformats.org/drawingml/2006/chartDrawing">
    <cdr:from>
      <cdr:x>0.08011</cdr:x>
      <cdr:y>0.2607</cdr:y>
    </cdr:from>
    <cdr:to>
      <cdr:x>0.19231</cdr:x>
      <cdr:y>0.30245</cdr:y>
    </cdr:to>
    <cdr:sp macro="" textlink="">
      <cdr:nvSpPr>
        <cdr:cNvPr id="2458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0077" y="1070928"/>
          <a:ext cx="934060" cy="1710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Compressed</a:t>
          </a:r>
        </a:p>
      </cdr:txBody>
    </cdr:sp>
  </cdr:relSizeAnchor>
  <cdr:relSizeAnchor xmlns:cdr="http://schemas.openxmlformats.org/drawingml/2006/chartDrawing">
    <cdr:from>
      <cdr:x>0.26398</cdr:x>
      <cdr:y>0.29098</cdr:y>
    </cdr:from>
    <cdr:to>
      <cdr:x>0.43673</cdr:x>
      <cdr:y>0.38401</cdr:y>
    </cdr:to>
    <cdr:sp macro="" textlink="">
      <cdr:nvSpPr>
        <cdr:cNvPr id="2458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0783" y="1194943"/>
          <a:ext cx="1438123" cy="381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By Dependencies</a:t>
          </a:r>
        </a:p>
      </cdr:txBody>
    </cdr:sp>
  </cdr:relSizeAnchor>
  <cdr:relSizeAnchor xmlns:cdr="http://schemas.openxmlformats.org/drawingml/2006/chartDrawing">
    <cdr:from>
      <cdr:x>0.31712</cdr:x>
      <cdr:y>0.33517</cdr:y>
    </cdr:from>
    <cdr:to>
      <cdr:x>0.44859</cdr:x>
      <cdr:y>0.39573</cdr:y>
    </cdr:to>
    <cdr:sp macro="" textlink="">
      <cdr:nvSpPr>
        <cdr:cNvPr id="2458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3124" y="1375966"/>
          <a:ext cx="1094537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By Layers</a:t>
          </a:r>
        </a:p>
      </cdr:txBody>
    </cdr:sp>
  </cdr:relSizeAnchor>
  <cdr:relSizeAnchor xmlns:cdr="http://schemas.openxmlformats.org/drawingml/2006/chartDrawing">
    <cdr:from>
      <cdr:x>0.39818</cdr:x>
      <cdr:y>0.395</cdr:y>
    </cdr:from>
    <cdr:to>
      <cdr:x>0.52966</cdr:x>
      <cdr:y>0.45556</cdr:y>
    </cdr:to>
    <cdr:sp macro="" textlink="">
      <cdr:nvSpPr>
        <cdr:cNvPr id="2458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17951" y="1620996"/>
          <a:ext cx="1094537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Min Direct Cost</a:t>
          </a:r>
        </a:p>
      </cdr:txBody>
    </cdr:sp>
  </cdr:relSizeAnchor>
  <cdr:relSizeAnchor xmlns:cdr="http://schemas.openxmlformats.org/drawingml/2006/chartDrawing">
    <cdr:from>
      <cdr:x>0.52422</cdr:x>
      <cdr:y>0.53272</cdr:y>
    </cdr:from>
    <cdr:to>
      <cdr:x>0.6557</cdr:x>
      <cdr:y>0.59328</cdr:y>
    </cdr:to>
    <cdr:sp macro="" textlink="">
      <cdr:nvSpPr>
        <cdr:cNvPr id="2458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7225" y="2185067"/>
          <a:ext cx="1094537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</cdr:txBody>
    </cdr:sp>
  </cdr:relSizeAnchor>
  <cdr:relSizeAnchor xmlns:cdr="http://schemas.openxmlformats.org/drawingml/2006/chartDrawing">
    <cdr:from>
      <cdr:x>0.27016</cdr:x>
      <cdr:y>0.3486</cdr:y>
    </cdr:from>
    <cdr:to>
      <cdr:x>0.27016</cdr:x>
      <cdr:y>0.83722</cdr:y>
    </cdr:to>
    <cdr:sp macro="" textlink="">
      <cdr:nvSpPr>
        <cdr:cNvPr id="24586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252218" y="1430973"/>
          <a:ext cx="0" cy="200125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0.32231</cdr:x>
      <cdr:y>0.38352</cdr:y>
    </cdr:from>
    <cdr:to>
      <cdr:x>0.32231</cdr:x>
      <cdr:y>0.83722</cdr:y>
    </cdr:to>
    <cdr:sp macro="" textlink="">
      <cdr:nvSpPr>
        <cdr:cNvPr id="24587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686329" y="1573990"/>
          <a:ext cx="0" cy="18582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0.42561</cdr:x>
      <cdr:y>0.479</cdr:y>
    </cdr:from>
    <cdr:to>
      <cdr:x>0.42561</cdr:x>
      <cdr:y>0.83722</cdr:y>
    </cdr:to>
    <cdr:sp macro="" textlink="">
      <cdr:nvSpPr>
        <cdr:cNvPr id="24589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546323" y="1965039"/>
          <a:ext cx="0" cy="14671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0.52966</cdr:x>
      <cdr:y>0.58107</cdr:y>
    </cdr:from>
    <cdr:to>
      <cdr:x>0.52966</cdr:x>
      <cdr:y>0.83722</cdr:y>
    </cdr:to>
    <cdr:sp macro="" textlink="">
      <cdr:nvSpPr>
        <cdr:cNvPr id="24590" name="Line 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12488" y="2383092"/>
          <a:ext cx="0" cy="10491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0.17946</cdr:x>
      <cdr:y>0.31833</cdr:y>
    </cdr:from>
    <cdr:to>
      <cdr:x>0.17946</cdr:x>
      <cdr:y>0.83722</cdr:y>
    </cdr:to>
    <cdr:sp macro="" textlink="">
      <cdr:nvSpPr>
        <cdr:cNvPr id="24591" name="Line 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497152" y="1306957"/>
          <a:ext cx="0" cy="21252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0.43698</cdr:x>
      <cdr:y>0.49316</cdr:y>
    </cdr:from>
    <cdr:to>
      <cdr:x>0.43698</cdr:x>
      <cdr:y>0.83722</cdr:y>
    </cdr:to>
    <cdr:sp macro="" textlink="">
      <cdr:nvSpPr>
        <cdr:cNvPr id="24594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640963" y="2023047"/>
          <a:ext cx="0" cy="14091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0.69104</cdr:x>
      <cdr:y>0.66995</cdr:y>
    </cdr:from>
    <cdr:to>
      <cdr:x>0.69104</cdr:x>
      <cdr:y>0.83747</cdr:y>
    </cdr:to>
    <cdr:sp macro="" textlink="">
      <cdr:nvSpPr>
        <cdr:cNvPr id="24596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755970" y="2747137"/>
          <a:ext cx="0" cy="6860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0.69104</cdr:x>
      <cdr:y>0.68338</cdr:y>
    </cdr:from>
    <cdr:to>
      <cdr:x>0.82944</cdr:x>
      <cdr:y>0.77178</cdr:y>
    </cdr:to>
    <cdr:sp macro="" textlink="">
      <cdr:nvSpPr>
        <cdr:cNvPr id="2459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55970" y="2802144"/>
          <a:ext cx="1152144" cy="3620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Min Risk</a:t>
          </a:r>
        </a:p>
      </cdr:txBody>
    </cdr:sp>
  </cdr:relSizeAnchor>
  <cdr:relSizeAnchor xmlns:cdr="http://schemas.openxmlformats.org/drawingml/2006/chartDrawing">
    <cdr:from>
      <cdr:x>0.4177</cdr:x>
      <cdr:y>0.4326</cdr:y>
    </cdr:from>
    <cdr:to>
      <cdr:x>0.54918</cdr:x>
      <cdr:y>0.49316</cdr:y>
    </cdr:to>
    <cdr:sp macro="" textlink="">
      <cdr:nvSpPr>
        <cdr:cNvPr id="2459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80486" y="1775016"/>
          <a:ext cx="1094537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D2</a:t>
          </a:r>
        </a:p>
      </cdr:txBody>
    </cdr:sp>
  </cdr:relSizeAnchor>
  <cdr:relSizeAnchor xmlns:cdr="http://schemas.openxmlformats.org/drawingml/2006/chartDrawing">
    <cdr:from>
      <cdr:x>0.17081</cdr:x>
      <cdr:y>0.2607</cdr:y>
    </cdr:from>
    <cdr:to>
      <cdr:x>0.28301</cdr:x>
      <cdr:y>0.30245</cdr:y>
    </cdr:to>
    <cdr:sp macro="" textlink="">
      <cdr:nvSpPr>
        <cdr:cNvPr id="2460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5143" y="1070928"/>
          <a:ext cx="934060" cy="1710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Max Risk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0.11249</cdr:x>
      <cdr:y>0.33517</cdr:y>
    </cdr:from>
    <cdr:to>
      <cdr:x>0.11249</cdr:x>
      <cdr:y>0.83722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939597" y="1375966"/>
          <a:ext cx="0" cy="205625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0.43698</cdr:x>
      <cdr:y>0.45556</cdr:y>
    </cdr:from>
    <cdr:to>
      <cdr:x>0.72885</cdr:x>
      <cdr:y>0.54395</cdr:y>
    </cdr:to>
    <cdr:sp macro="" textlink="">
      <cdr:nvSpPr>
        <cdr:cNvPr id="35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0963" y="1869027"/>
          <a:ext cx="2429789" cy="362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 Decompression Target</a:t>
          </a:r>
        </a:p>
      </cdr:txBody>
    </cdr:sp>
  </cdr:relSizeAnchor>
  <cdr:relSizeAnchor xmlns:cdr="http://schemas.openxmlformats.org/drawingml/2006/chartDrawing">
    <cdr:from>
      <cdr:x>0.08011</cdr:x>
      <cdr:y>0.2607</cdr:y>
    </cdr:from>
    <cdr:to>
      <cdr:x>0.19231</cdr:x>
      <cdr:y>0.30245</cdr:y>
    </cdr:to>
    <cdr:sp macro="" textlink="">
      <cdr:nvSpPr>
        <cdr:cNvPr id="358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0077" y="1070928"/>
          <a:ext cx="934060" cy="1710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Compressed</a:t>
          </a:r>
        </a:p>
      </cdr:txBody>
    </cdr:sp>
  </cdr:relSizeAnchor>
  <cdr:relSizeAnchor xmlns:cdr="http://schemas.openxmlformats.org/drawingml/2006/chartDrawing">
    <cdr:from>
      <cdr:x>0.26398</cdr:x>
      <cdr:y>0.29098</cdr:y>
    </cdr:from>
    <cdr:to>
      <cdr:x>0.43673</cdr:x>
      <cdr:y>0.38401</cdr:y>
    </cdr:to>
    <cdr:sp macro="" textlink="">
      <cdr:nvSpPr>
        <cdr:cNvPr id="35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0783" y="1194943"/>
          <a:ext cx="1438123" cy="381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By Dependencies</a:t>
          </a:r>
        </a:p>
      </cdr:txBody>
    </cdr:sp>
  </cdr:relSizeAnchor>
  <cdr:relSizeAnchor xmlns:cdr="http://schemas.openxmlformats.org/drawingml/2006/chartDrawing">
    <cdr:from>
      <cdr:x>0.31712</cdr:x>
      <cdr:y>0.33517</cdr:y>
    </cdr:from>
    <cdr:to>
      <cdr:x>0.44859</cdr:x>
      <cdr:y>0.39573</cdr:y>
    </cdr:to>
    <cdr:sp macro="" textlink="">
      <cdr:nvSpPr>
        <cdr:cNvPr id="3584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3124" y="1375966"/>
          <a:ext cx="1094537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By Layers</a:t>
          </a:r>
        </a:p>
      </cdr:txBody>
    </cdr:sp>
  </cdr:relSizeAnchor>
  <cdr:relSizeAnchor xmlns:cdr="http://schemas.openxmlformats.org/drawingml/2006/chartDrawing">
    <cdr:from>
      <cdr:x>0.37865</cdr:x>
      <cdr:y>0.395</cdr:y>
    </cdr:from>
    <cdr:to>
      <cdr:x>0.5996</cdr:x>
      <cdr:y>0.45556</cdr:y>
    </cdr:to>
    <cdr:sp macro="" textlink="">
      <cdr:nvSpPr>
        <cdr:cNvPr id="3584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5417" y="1620996"/>
          <a:ext cx="1839315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Minimun Direct Cost</a:t>
          </a:r>
        </a:p>
      </cdr:txBody>
    </cdr:sp>
  </cdr:relSizeAnchor>
  <cdr:relSizeAnchor xmlns:cdr="http://schemas.openxmlformats.org/drawingml/2006/chartDrawing">
    <cdr:from>
      <cdr:x>0.52422</cdr:x>
      <cdr:y>0.53272</cdr:y>
    </cdr:from>
    <cdr:to>
      <cdr:x>0.6557</cdr:x>
      <cdr:y>0.59328</cdr:y>
    </cdr:to>
    <cdr:sp macro="" textlink="">
      <cdr:nvSpPr>
        <cdr:cNvPr id="3584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7225" y="2185067"/>
          <a:ext cx="1094537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</cdr:txBody>
    </cdr:sp>
  </cdr:relSizeAnchor>
  <cdr:relSizeAnchor xmlns:cdr="http://schemas.openxmlformats.org/drawingml/2006/chartDrawing">
    <cdr:from>
      <cdr:x>0.27016</cdr:x>
      <cdr:y>0.33517</cdr:y>
    </cdr:from>
    <cdr:to>
      <cdr:x>0.27016</cdr:x>
      <cdr:y>0.83722</cdr:y>
    </cdr:to>
    <cdr:sp macro="" textlink="">
      <cdr:nvSpPr>
        <cdr:cNvPr id="3584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252218" y="1375966"/>
          <a:ext cx="0" cy="205625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0.32231</cdr:x>
      <cdr:y>0.38352</cdr:y>
    </cdr:from>
    <cdr:to>
      <cdr:x>0.32231</cdr:x>
      <cdr:y>0.83722</cdr:y>
    </cdr:to>
    <cdr:sp macro="" textlink="">
      <cdr:nvSpPr>
        <cdr:cNvPr id="35849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686329" y="1573990"/>
          <a:ext cx="0" cy="18582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0.42561</cdr:x>
      <cdr:y>0.479</cdr:y>
    </cdr:from>
    <cdr:to>
      <cdr:x>0.42561</cdr:x>
      <cdr:y>0.83722</cdr:y>
    </cdr:to>
    <cdr:sp macro="" textlink="">
      <cdr:nvSpPr>
        <cdr:cNvPr id="3585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546323" y="1965039"/>
          <a:ext cx="0" cy="14671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0.52966</cdr:x>
      <cdr:y>0.58107</cdr:y>
    </cdr:from>
    <cdr:to>
      <cdr:x>0.52966</cdr:x>
      <cdr:y>0.83722</cdr:y>
    </cdr:to>
    <cdr:sp macro="" textlink="">
      <cdr:nvSpPr>
        <cdr:cNvPr id="35851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12488" y="2383092"/>
          <a:ext cx="0" cy="10491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0.17946</cdr:x>
      <cdr:y>0.31369</cdr:y>
    </cdr:from>
    <cdr:to>
      <cdr:x>0.17946</cdr:x>
      <cdr:y>0.83722</cdr:y>
    </cdr:to>
    <cdr:sp macro="" textlink="">
      <cdr:nvSpPr>
        <cdr:cNvPr id="3585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497152" y="1287955"/>
          <a:ext cx="0" cy="214426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0.43698</cdr:x>
      <cdr:y>0.49316</cdr:y>
    </cdr:from>
    <cdr:to>
      <cdr:x>0.43698</cdr:x>
      <cdr:y>0.83722</cdr:y>
    </cdr:to>
    <cdr:sp macro="" textlink="">
      <cdr:nvSpPr>
        <cdr:cNvPr id="35853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640963" y="2023047"/>
          <a:ext cx="0" cy="14091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0.69104</cdr:x>
      <cdr:y>0.66995</cdr:y>
    </cdr:from>
    <cdr:to>
      <cdr:x>0.69104</cdr:x>
      <cdr:y>0.83747</cdr:y>
    </cdr:to>
    <cdr:sp macro="" textlink="">
      <cdr:nvSpPr>
        <cdr:cNvPr id="35854" name="Line 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755970" y="2747137"/>
          <a:ext cx="0" cy="6860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0.63741</cdr:x>
      <cdr:y>0.61403</cdr:y>
    </cdr:from>
    <cdr:to>
      <cdr:x>0.77581</cdr:x>
      <cdr:y>0.70243</cdr:y>
    </cdr:to>
    <cdr:sp macro="" textlink="">
      <cdr:nvSpPr>
        <cdr:cNvPr id="35855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09514" y="2518108"/>
          <a:ext cx="1152144" cy="362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 Risk</a:t>
          </a:r>
        </a:p>
      </cdr:txBody>
    </cdr:sp>
  </cdr:relSizeAnchor>
  <cdr:relSizeAnchor xmlns:cdr="http://schemas.openxmlformats.org/drawingml/2006/chartDrawing">
    <cdr:from>
      <cdr:x>0.4177</cdr:x>
      <cdr:y>0.4326</cdr:y>
    </cdr:from>
    <cdr:to>
      <cdr:x>0.54918</cdr:x>
      <cdr:y>0.49316</cdr:y>
    </cdr:to>
    <cdr:sp macro="" textlink="">
      <cdr:nvSpPr>
        <cdr:cNvPr id="35856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80486" y="1775016"/>
          <a:ext cx="1094537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D2</a:t>
          </a:r>
        </a:p>
      </cdr:txBody>
    </cdr:sp>
  </cdr:relSizeAnchor>
  <cdr:relSizeAnchor xmlns:cdr="http://schemas.openxmlformats.org/drawingml/2006/chartDrawing">
    <cdr:from>
      <cdr:x>0.17081</cdr:x>
      <cdr:y>0.2607</cdr:y>
    </cdr:from>
    <cdr:to>
      <cdr:x>0.28301</cdr:x>
      <cdr:y>0.30245</cdr:y>
    </cdr:to>
    <cdr:sp macro="" textlink="">
      <cdr:nvSpPr>
        <cdr:cNvPr id="35857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5143" y="1070928"/>
          <a:ext cx="934060" cy="1710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Max Risk</a:t>
          </a:r>
        </a:p>
      </cdr:txBody>
    </cdr:sp>
  </cdr:relSizeAnchor>
  <cdr:relSizeAnchor xmlns:cdr="http://schemas.openxmlformats.org/drawingml/2006/chartDrawing">
    <cdr:from>
      <cdr:x>0.40757</cdr:x>
      <cdr:y>0.46752</cdr:y>
    </cdr:from>
    <cdr:to>
      <cdr:x>0.40757</cdr:x>
      <cdr:y>0.83722</cdr:y>
    </cdr:to>
    <cdr:sp macro="" textlink="">
      <cdr:nvSpPr>
        <cdr:cNvPr id="35858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396132" y="1918033"/>
          <a:ext cx="0" cy="15141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14</xdr:row>
      <xdr:rowOff>47625</xdr:rowOff>
    </xdr:from>
    <xdr:to>
      <xdr:col>14</xdr:col>
      <xdr:colOff>495300</xdr:colOff>
      <xdr:row>39</xdr:row>
      <xdr:rowOff>85725</xdr:rowOff>
    </xdr:to>
    <xdr:graphicFrame macro="">
      <xdr:nvGraphicFramePr>
        <xdr:cNvPr id="3073" name="Chart 10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914400</xdr:colOff>
      <xdr:row>22</xdr:row>
      <xdr:rowOff>76200</xdr:rowOff>
    </xdr:from>
    <xdr:to>
      <xdr:col>3</xdr:col>
      <xdr:colOff>914400</xdr:colOff>
      <xdr:row>35</xdr:row>
      <xdr:rowOff>76200</xdr:rowOff>
    </xdr:to>
    <xdr:sp macro="" textlink="">
      <xdr:nvSpPr>
        <xdr:cNvPr id="3074" name="Line 1032"/>
        <xdr:cNvSpPr>
          <a:spLocks noChangeShapeType="1"/>
        </xdr:cNvSpPr>
      </xdr:nvSpPr>
      <xdr:spPr bwMode="auto">
        <a:xfrm>
          <a:off x="3248025" y="3638550"/>
          <a:ext cx="0" cy="210502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685800</xdr:colOff>
      <xdr:row>36</xdr:row>
      <xdr:rowOff>142875</xdr:rowOff>
    </xdr:from>
    <xdr:ext cx="588494" cy="170560"/>
    <xdr:sp macro="" textlink="">
      <xdr:nvSpPr>
        <xdr:cNvPr id="48137" name="Text Box 1033"/>
        <xdr:cNvSpPr txBox="1">
          <a:spLocks noChangeArrowheads="1"/>
        </xdr:cNvSpPr>
      </xdr:nvSpPr>
      <xdr:spPr bwMode="auto">
        <a:xfrm>
          <a:off x="3019425" y="5972175"/>
          <a:ext cx="588494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Too Risky</a:t>
          </a:r>
        </a:p>
      </xdr:txBody>
    </xdr:sp>
    <xdr:clientData/>
  </xdr:oneCellAnchor>
  <xdr:twoCellAnchor>
    <xdr:from>
      <xdr:col>9</xdr:col>
      <xdr:colOff>400050</xdr:colOff>
      <xdr:row>30</xdr:row>
      <xdr:rowOff>142875</xdr:rowOff>
    </xdr:from>
    <xdr:to>
      <xdr:col>9</xdr:col>
      <xdr:colOff>400050</xdr:colOff>
      <xdr:row>35</xdr:row>
      <xdr:rowOff>85725</xdr:rowOff>
    </xdr:to>
    <xdr:sp macro="" textlink="">
      <xdr:nvSpPr>
        <xdr:cNvPr id="3076" name="Line 1034"/>
        <xdr:cNvSpPr>
          <a:spLocks noChangeShapeType="1"/>
        </xdr:cNvSpPr>
      </xdr:nvSpPr>
      <xdr:spPr bwMode="auto">
        <a:xfrm>
          <a:off x="7058025" y="5000625"/>
          <a:ext cx="0" cy="75247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9</xdr:col>
      <xdr:colOff>142875</xdr:colOff>
      <xdr:row>36</xdr:row>
      <xdr:rowOff>152400</xdr:rowOff>
    </xdr:from>
    <xdr:to>
      <xdr:col>10</xdr:col>
      <xdr:colOff>95250</xdr:colOff>
      <xdr:row>38</xdr:row>
      <xdr:rowOff>47625</xdr:rowOff>
    </xdr:to>
    <xdr:sp macro="" textlink="">
      <xdr:nvSpPr>
        <xdr:cNvPr id="48139" name="Text Box 1035"/>
        <xdr:cNvSpPr txBox="1">
          <a:spLocks noChangeArrowheads="1"/>
        </xdr:cNvSpPr>
      </xdr:nvSpPr>
      <xdr:spPr bwMode="auto">
        <a:xfrm>
          <a:off x="6800850" y="5981700"/>
          <a:ext cx="5619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Too Safe</a:t>
          </a: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0.10844</cdr:x>
      <cdr:y>0.33517</cdr:y>
    </cdr:from>
    <cdr:to>
      <cdr:x>0.10844</cdr:x>
      <cdr:y>0.83722</cdr:y>
    </cdr:to>
    <cdr:sp macro="" textlink="">
      <cdr:nvSpPr>
        <cdr:cNvPr id="5222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978244" y="1375966"/>
          <a:ext cx="0" cy="205625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0.44385</cdr:x>
      <cdr:y>0.45556</cdr:y>
    </cdr:from>
    <cdr:to>
      <cdr:x>0.63975</cdr:x>
      <cdr:y>0.54395</cdr:y>
    </cdr:to>
    <cdr:sp macro="" textlink="">
      <cdr:nvSpPr>
        <cdr:cNvPr id="522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4107" y="1869027"/>
          <a:ext cx="1761477" cy="362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Decompression Target</a:t>
          </a:r>
        </a:p>
      </cdr:txBody>
    </cdr:sp>
  </cdr:relSizeAnchor>
  <cdr:relSizeAnchor xmlns:cdr="http://schemas.openxmlformats.org/drawingml/2006/chartDrawing">
    <cdr:from>
      <cdr:x>0.0753</cdr:x>
      <cdr:y>0.2607</cdr:y>
    </cdr:from>
    <cdr:to>
      <cdr:x>0.17918</cdr:x>
      <cdr:y>0.30245</cdr:y>
    </cdr:to>
    <cdr:sp macro="" textlink="">
      <cdr:nvSpPr>
        <cdr:cNvPr id="522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0217" y="1070928"/>
          <a:ext cx="934117" cy="1710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Compressed</a:t>
          </a:r>
        </a:p>
      </cdr:txBody>
    </cdr:sp>
  </cdr:relSizeAnchor>
  <cdr:relSizeAnchor xmlns:cdr="http://schemas.openxmlformats.org/drawingml/2006/chartDrawing">
    <cdr:from>
      <cdr:x>0.26502</cdr:x>
      <cdr:y>0.29098</cdr:y>
    </cdr:from>
    <cdr:to>
      <cdr:x>0.42505</cdr:x>
      <cdr:y>0.38401</cdr:y>
    </cdr:to>
    <cdr:sp macro="" textlink="">
      <cdr:nvSpPr>
        <cdr:cNvPr id="522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6092" y="1194943"/>
          <a:ext cx="1438984" cy="381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By Dependencies</a:t>
          </a:r>
        </a:p>
      </cdr:txBody>
    </cdr:sp>
  </cdr:relSizeAnchor>
  <cdr:relSizeAnchor xmlns:cdr="http://schemas.openxmlformats.org/drawingml/2006/chartDrawing">
    <cdr:from>
      <cdr:x>0.31968</cdr:x>
      <cdr:y>0.33517</cdr:y>
    </cdr:from>
    <cdr:to>
      <cdr:x>0.44163</cdr:x>
      <cdr:y>0.39573</cdr:y>
    </cdr:to>
    <cdr:sp macro="" textlink="">
      <cdr:nvSpPr>
        <cdr:cNvPr id="5222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77615" y="1375966"/>
          <a:ext cx="1096475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By Layers</a:t>
          </a:r>
        </a:p>
      </cdr:txBody>
    </cdr:sp>
  </cdr:relSizeAnchor>
  <cdr:relSizeAnchor xmlns:cdr="http://schemas.openxmlformats.org/drawingml/2006/chartDrawing">
    <cdr:from>
      <cdr:x>0.40353</cdr:x>
      <cdr:y>0.395</cdr:y>
    </cdr:from>
    <cdr:to>
      <cdr:x>0.52548</cdr:x>
      <cdr:y>0.45556</cdr:y>
    </cdr:to>
    <cdr:sp macro="" textlink="">
      <cdr:nvSpPr>
        <cdr:cNvPr id="5223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31581" y="1620996"/>
          <a:ext cx="1096475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Min Direct Cost</a:t>
          </a:r>
        </a:p>
      </cdr:txBody>
    </cdr:sp>
  </cdr:relSizeAnchor>
  <cdr:relSizeAnchor xmlns:cdr="http://schemas.openxmlformats.org/drawingml/2006/chartDrawing">
    <cdr:from>
      <cdr:x>0.53389</cdr:x>
      <cdr:y>0.53272</cdr:y>
    </cdr:from>
    <cdr:to>
      <cdr:x>0.65583</cdr:x>
      <cdr:y>0.59328</cdr:y>
    </cdr:to>
    <cdr:sp macro="" textlink="">
      <cdr:nvSpPr>
        <cdr:cNvPr id="5223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3675" y="2185067"/>
          <a:ext cx="1096475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</cdr:txBody>
    </cdr:sp>
  </cdr:relSizeAnchor>
  <cdr:relSizeAnchor xmlns:cdr="http://schemas.openxmlformats.org/drawingml/2006/chartDrawing">
    <cdr:from>
      <cdr:x>0.2712</cdr:x>
      <cdr:y>0.33517</cdr:y>
    </cdr:from>
    <cdr:to>
      <cdr:x>0.2712</cdr:x>
      <cdr:y>0.83722</cdr:y>
    </cdr:to>
    <cdr:sp macro="" textlink="">
      <cdr:nvSpPr>
        <cdr:cNvPr id="52232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441694" y="1375966"/>
          <a:ext cx="0" cy="205625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0.32537</cdr:x>
      <cdr:y>0.38352</cdr:y>
    </cdr:from>
    <cdr:to>
      <cdr:x>0.32537</cdr:x>
      <cdr:y>0.83722</cdr:y>
    </cdr:to>
    <cdr:sp macro="" textlink="">
      <cdr:nvSpPr>
        <cdr:cNvPr id="52233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928769" y="1573990"/>
          <a:ext cx="0" cy="18582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0.43198</cdr:x>
      <cdr:y>0.479</cdr:y>
    </cdr:from>
    <cdr:to>
      <cdr:x>0.43198</cdr:x>
      <cdr:y>0.83722</cdr:y>
    </cdr:to>
    <cdr:sp macro="" textlink="">
      <cdr:nvSpPr>
        <cdr:cNvPr id="52234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887351" y="1965039"/>
          <a:ext cx="0" cy="14671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0.53933</cdr:x>
      <cdr:y>0.58107</cdr:y>
    </cdr:from>
    <cdr:to>
      <cdr:x>0.53933</cdr:x>
      <cdr:y>0.83722</cdr:y>
    </cdr:to>
    <cdr:sp macro="" textlink="">
      <cdr:nvSpPr>
        <cdr:cNvPr id="52235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52605" y="2383092"/>
          <a:ext cx="0" cy="10491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0.1777</cdr:x>
      <cdr:y>0.31369</cdr:y>
    </cdr:from>
    <cdr:to>
      <cdr:x>0.1777</cdr:x>
      <cdr:y>0.83722</cdr:y>
    </cdr:to>
    <cdr:sp macro="" textlink="">
      <cdr:nvSpPr>
        <cdr:cNvPr id="52236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600989" y="1287955"/>
          <a:ext cx="0" cy="214426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0.44385</cdr:x>
      <cdr:y>0.49316</cdr:y>
    </cdr:from>
    <cdr:to>
      <cdr:x>0.44385</cdr:x>
      <cdr:y>0.83722</cdr:y>
    </cdr:to>
    <cdr:sp macro="" textlink="">
      <cdr:nvSpPr>
        <cdr:cNvPr id="52237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994107" y="2023047"/>
          <a:ext cx="0" cy="14091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0.70629</cdr:x>
      <cdr:y>0.66995</cdr:y>
    </cdr:from>
    <cdr:to>
      <cdr:x>0.70629</cdr:x>
      <cdr:y>0.83747</cdr:y>
    </cdr:to>
    <cdr:sp macro="" textlink="">
      <cdr:nvSpPr>
        <cdr:cNvPr id="52238" name="Line 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353864" y="2747137"/>
          <a:ext cx="0" cy="6860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0.70629</cdr:x>
      <cdr:y>0.68338</cdr:y>
    </cdr:from>
    <cdr:to>
      <cdr:x>0.83442</cdr:x>
      <cdr:y>0.77178</cdr:y>
    </cdr:to>
    <cdr:sp macro="" textlink="">
      <cdr:nvSpPr>
        <cdr:cNvPr id="5223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53864" y="2802144"/>
          <a:ext cx="1152077" cy="3620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Min Risk</a:t>
          </a:r>
        </a:p>
      </cdr:txBody>
    </cdr:sp>
  </cdr:relSizeAnchor>
  <cdr:relSizeAnchor xmlns:cdr="http://schemas.openxmlformats.org/drawingml/2006/chartDrawing">
    <cdr:from>
      <cdr:x>0.42382</cdr:x>
      <cdr:y>0.4326</cdr:y>
    </cdr:from>
    <cdr:to>
      <cdr:x>0.54576</cdr:x>
      <cdr:y>0.49316</cdr:y>
    </cdr:to>
    <cdr:sp macro="" textlink="">
      <cdr:nvSpPr>
        <cdr:cNvPr id="52240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3956" y="1775016"/>
          <a:ext cx="1096475" cy="2480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D2</a:t>
          </a:r>
        </a:p>
      </cdr:txBody>
    </cdr:sp>
  </cdr:relSizeAnchor>
  <cdr:relSizeAnchor xmlns:cdr="http://schemas.openxmlformats.org/drawingml/2006/chartDrawing">
    <cdr:from>
      <cdr:x>0.1688</cdr:x>
      <cdr:y>0.2607</cdr:y>
    </cdr:from>
    <cdr:to>
      <cdr:x>0.27268</cdr:x>
      <cdr:y>0.30245</cdr:y>
    </cdr:to>
    <cdr:sp macro="" textlink="">
      <cdr:nvSpPr>
        <cdr:cNvPr id="52241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0922" y="1070928"/>
          <a:ext cx="934117" cy="1710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Max Risk</a:t>
          </a:r>
        </a:p>
      </cdr:txBody>
    </cdr:sp>
  </cdr:relSizeAnchor>
  <cdr:relSizeAnchor xmlns:cdr="http://schemas.openxmlformats.org/drawingml/2006/chartDrawing">
    <cdr:from>
      <cdr:x>0.41318</cdr:x>
      <cdr:y>0.46752</cdr:y>
    </cdr:from>
    <cdr:to>
      <cdr:x>0.41318</cdr:x>
      <cdr:y>0.83722</cdr:y>
    </cdr:to>
    <cdr:sp macro="" textlink="">
      <cdr:nvSpPr>
        <cdr:cNvPr id="52242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718320" y="1918033"/>
          <a:ext cx="0" cy="15141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6"/>
  <sheetViews>
    <sheetView workbookViewId="0">
      <selection activeCell="C20" sqref="C20"/>
    </sheetView>
  </sheetViews>
  <sheetFormatPr defaultRowHeight="12.75" x14ac:dyDescent="0.2"/>
  <cols>
    <col min="2" max="2" width="20.5703125" bestFit="1" customWidth="1"/>
    <col min="3" max="3" width="8.7109375" bestFit="1" customWidth="1"/>
    <col min="4" max="4" width="10.7109375" bestFit="1" customWidth="1"/>
    <col min="5" max="5" width="14" bestFit="1" customWidth="1"/>
    <col min="6" max="6" width="11.85546875" customWidth="1"/>
    <col min="7" max="7" width="14" bestFit="1" customWidth="1"/>
    <col min="9" max="9" width="12" bestFit="1" customWidth="1"/>
  </cols>
  <sheetData>
    <row r="1" spans="2:11" x14ac:dyDescent="0.2">
      <c r="E1" s="27"/>
    </row>
    <row r="6" spans="2:11" x14ac:dyDescent="0.2">
      <c r="B6" s="24" t="s">
        <v>60</v>
      </c>
      <c r="C6" s="24" t="s">
        <v>61</v>
      </c>
      <c r="D6" s="24" t="s">
        <v>62</v>
      </c>
      <c r="E6" s="24" t="s">
        <v>21</v>
      </c>
      <c r="F6" s="24" t="s">
        <v>22</v>
      </c>
      <c r="G6" s="24" t="s">
        <v>84</v>
      </c>
      <c r="I6" s="24" t="s">
        <v>101</v>
      </c>
      <c r="J6" s="24" t="s">
        <v>62</v>
      </c>
      <c r="K6" s="24" t="s">
        <v>103</v>
      </c>
    </row>
    <row r="7" spans="2:11" x14ac:dyDescent="0.2">
      <c r="B7" t="s">
        <v>85</v>
      </c>
      <c r="C7" s="63">
        <v>7.1333333333333337</v>
      </c>
      <c r="D7" s="63">
        <v>36.666666666666679</v>
      </c>
      <c r="E7" s="64">
        <v>0.75</v>
      </c>
      <c r="F7" s="64">
        <v>0.73376623376623384</v>
      </c>
      <c r="G7" s="64">
        <f>$K$33*C7^3+$K$34*C7^2+$K$35*C7+$K$36</f>
        <v>0.74921297355261629</v>
      </c>
      <c r="H7" s="63"/>
      <c r="I7" s="63">
        <v>21.833333333333321</v>
      </c>
      <c r="K7" s="63">
        <f>D7+I7</f>
        <v>58.5</v>
      </c>
    </row>
    <row r="8" spans="2:11" x14ac:dyDescent="0.2">
      <c r="B8" t="s">
        <v>107</v>
      </c>
      <c r="C8" s="63">
        <v>7.833333333333333</v>
      </c>
      <c r="D8" s="63">
        <v>32</v>
      </c>
      <c r="E8" s="64">
        <v>0.70454545454545459</v>
      </c>
      <c r="F8" s="64">
        <v>0.69501466275659829</v>
      </c>
      <c r="G8" s="64">
        <f t="shared" ref="G8:G14" si="0">$K$33*C8^3+$K$34*C8^2+$K$35*C8+$K$36</f>
        <v>0.73901506300927622</v>
      </c>
      <c r="H8" s="63"/>
      <c r="I8" s="63">
        <v>26.966666666666701</v>
      </c>
      <c r="K8" s="63">
        <f>D8+I8</f>
        <v>58.966666666666697</v>
      </c>
    </row>
    <row r="9" spans="2:11" x14ac:dyDescent="0.2">
      <c r="B9" t="s">
        <v>100</v>
      </c>
      <c r="C9" s="63">
        <v>8.0666666666666664</v>
      </c>
      <c r="D9" s="63">
        <v>32.23333333333332</v>
      </c>
      <c r="E9" s="64">
        <v>0.75568181818181823</v>
      </c>
      <c r="F9" s="64">
        <v>0.75</v>
      </c>
      <c r="G9" s="64">
        <f t="shared" si="0"/>
        <v>0.68331008977186514</v>
      </c>
      <c r="H9" s="63"/>
      <c r="I9" s="63">
        <v>28.6</v>
      </c>
      <c r="K9" s="63">
        <f>D9+I9</f>
        <v>60.833333333333321</v>
      </c>
    </row>
    <row r="10" spans="2:11" x14ac:dyDescent="0.2">
      <c r="B10" t="s">
        <v>63</v>
      </c>
      <c r="C10" s="63">
        <v>8.3000000000000007</v>
      </c>
      <c r="D10" s="63"/>
      <c r="E10" s="64">
        <f>'D1'!M4</f>
        <v>0.60227272727272729</v>
      </c>
      <c r="F10" s="64">
        <f>'D1'!Q4</f>
        <v>0.64610389610389607</v>
      </c>
      <c r="G10" s="64">
        <f t="shared" si="0"/>
        <v>0.61267739241002062</v>
      </c>
      <c r="H10" s="63"/>
      <c r="I10" s="63"/>
      <c r="K10" s="63"/>
    </row>
    <row r="11" spans="2:11" x14ac:dyDescent="0.2">
      <c r="B11" t="s">
        <v>64</v>
      </c>
      <c r="C11" s="64">
        <v>8.5333333333333332</v>
      </c>
      <c r="D11" s="63"/>
      <c r="E11" s="64">
        <f>'D2'!M4</f>
        <v>0.47727272727272729</v>
      </c>
      <c r="F11" s="64">
        <f>'D2'!Q4</f>
        <v>0.56818181818181812</v>
      </c>
      <c r="G11" s="64">
        <f t="shared" si="0"/>
        <v>0.53385203736594633</v>
      </c>
      <c r="H11" s="63"/>
      <c r="I11" s="63"/>
      <c r="K11" s="63"/>
    </row>
    <row r="12" spans="2:11" x14ac:dyDescent="0.2">
      <c r="B12" t="s">
        <v>65</v>
      </c>
      <c r="C12" s="63">
        <v>9</v>
      </c>
      <c r="D12" s="63"/>
      <c r="E12" s="64">
        <f>'D3'!M4</f>
        <v>0.42045454545454547</v>
      </c>
      <c r="F12" s="64">
        <f>'D3'!Q4</f>
        <v>0.45909090909090911</v>
      </c>
      <c r="G12" s="64">
        <f t="shared" si="0"/>
        <v>0.37856362000002264</v>
      </c>
      <c r="H12" s="63"/>
      <c r="I12" s="63">
        <f>$S$33*C12+$S$34</f>
        <v>35.411538470000011</v>
      </c>
      <c r="J12" s="36">
        <f>$O$33*C12^2+$O$34*C12+$O$35</f>
        <v>32.229944139999986</v>
      </c>
      <c r="K12" s="63">
        <f>V33*C12^2+V34*C12+V35</f>
        <v>67.641482610000025</v>
      </c>
    </row>
    <row r="13" spans="2:11" x14ac:dyDescent="0.2">
      <c r="B13" t="s">
        <v>66</v>
      </c>
      <c r="C13" s="63">
        <v>9.4</v>
      </c>
      <c r="D13" s="63"/>
      <c r="E13" s="64">
        <f>'D4'!M4</f>
        <v>0.26704545454545453</v>
      </c>
      <c r="F13" s="64">
        <f>'D4'!Q4</f>
        <v>0.38636363636363635</v>
      </c>
      <c r="G13" s="64">
        <f t="shared" si="0"/>
        <v>0.28166115311998396</v>
      </c>
      <c r="H13" s="63"/>
      <c r="I13" s="63"/>
      <c r="K13" s="63"/>
    </row>
    <row r="14" spans="2:11" x14ac:dyDescent="0.2">
      <c r="B14" t="s">
        <v>67</v>
      </c>
      <c r="C14" s="63">
        <v>9.9333333333333336</v>
      </c>
      <c r="D14" s="63">
        <f>$D$9+3*(C14-$C$9)</f>
        <v>37.833333333333321</v>
      </c>
      <c r="E14" s="64">
        <f>'D5'!M4</f>
        <v>0.26704545454545453</v>
      </c>
      <c r="F14" s="64">
        <f>'D5'!Q4</f>
        <v>0.34186939820742634</v>
      </c>
      <c r="G14" s="64">
        <f t="shared" si="0"/>
        <v>0.26601781653927503</v>
      </c>
      <c r="H14" s="63"/>
      <c r="I14" s="63">
        <f>$S$33*C14+$S$34</f>
        <v>42.196153855333336</v>
      </c>
      <c r="K14" s="63">
        <f>D14+I14</f>
        <v>80.02948718866665</v>
      </c>
    </row>
    <row r="15" spans="2:11" x14ac:dyDescent="0.2">
      <c r="C15" s="8"/>
    </row>
    <row r="16" spans="2:11" x14ac:dyDescent="0.2">
      <c r="C16" s="8"/>
    </row>
    <row r="17" spans="2:21" x14ac:dyDescent="0.2">
      <c r="C17" s="8"/>
    </row>
    <row r="18" spans="2:21" x14ac:dyDescent="0.2">
      <c r="C18" s="8"/>
      <c r="H18" t="s">
        <v>112</v>
      </c>
      <c r="J18" s="36">
        <f>$O$33*C22^2+$O$34*C22+$O$35</f>
        <v>31.350312153766765</v>
      </c>
    </row>
    <row r="19" spans="2:21" x14ac:dyDescent="0.2">
      <c r="C19" s="24" t="s">
        <v>71</v>
      </c>
      <c r="D19" s="24" t="s">
        <v>72</v>
      </c>
    </row>
    <row r="20" spans="2:21" x14ac:dyDescent="0.2">
      <c r="C20" s="8">
        <v>7.4406394705210861</v>
      </c>
      <c r="D20" s="8">
        <f t="shared" ref="D20:D25" si="1">$K$33*C20^3+$K$34*C20^2+$K$35*C20+$K$36</f>
        <v>0.78039557390816583</v>
      </c>
      <c r="E20" s="62" t="s">
        <v>96</v>
      </c>
      <c r="J20" s="65"/>
      <c r="K20" s="65"/>
    </row>
    <row r="21" spans="2:21" x14ac:dyDescent="0.2">
      <c r="C21" s="8">
        <v>7.7739535770031498</v>
      </c>
      <c r="D21" s="8">
        <f t="shared" si="1"/>
        <v>0.75000039471925106</v>
      </c>
      <c r="E21" s="62">
        <v>0.75</v>
      </c>
      <c r="I21" s="36"/>
      <c r="J21" s="36"/>
    </row>
    <row r="22" spans="2:21" x14ac:dyDescent="0.2">
      <c r="C22" s="8">
        <f>-$O$34/(2*$O$33)</f>
        <v>8.456773761107824</v>
      </c>
      <c r="D22" s="8">
        <f t="shared" si="1"/>
        <v>0.56020494275766453</v>
      </c>
      <c r="E22" s="62" t="s">
        <v>97</v>
      </c>
    </row>
    <row r="23" spans="2:21" x14ac:dyDescent="0.2">
      <c r="C23" s="8">
        <f>-$K$34/(3*$K$33)</f>
        <v>8.5838309231617789</v>
      </c>
      <c r="D23" s="8">
        <f t="shared" si="1"/>
        <v>0.51636937972229191</v>
      </c>
      <c r="E23" s="62" t="s">
        <v>99</v>
      </c>
    </row>
    <row r="24" spans="2:21" x14ac:dyDescent="0.2">
      <c r="B24" s="24"/>
      <c r="C24" s="8">
        <v>8.6311105702530462</v>
      </c>
      <c r="D24" s="8">
        <f t="shared" si="1"/>
        <v>0.49999948436747843</v>
      </c>
      <c r="E24" s="62">
        <v>0.5</v>
      </c>
    </row>
    <row r="25" spans="2:21" x14ac:dyDescent="0.2">
      <c r="B25" s="8"/>
      <c r="C25" s="8">
        <v>9.7270218173786329</v>
      </c>
      <c r="D25" s="8">
        <f t="shared" si="1"/>
        <v>0.25234318553641799</v>
      </c>
      <c r="E25" s="62" t="s">
        <v>98</v>
      </c>
    </row>
    <row r="26" spans="2:21" x14ac:dyDescent="0.2">
      <c r="C26" s="8"/>
      <c r="H26" s="36"/>
      <c r="I26" s="36"/>
    </row>
    <row r="27" spans="2:21" x14ac:dyDescent="0.2">
      <c r="C27" s="8"/>
    </row>
    <row r="28" spans="2:21" x14ac:dyDescent="0.2">
      <c r="C28" s="8"/>
      <c r="G28" s="8"/>
    </row>
    <row r="29" spans="2:21" x14ac:dyDescent="0.2">
      <c r="C29" s="8"/>
      <c r="E29" s="24"/>
      <c r="G29" s="8"/>
    </row>
    <row r="30" spans="2:21" x14ac:dyDescent="0.2">
      <c r="C30" s="8"/>
      <c r="E30" s="8"/>
      <c r="G30" s="8"/>
    </row>
    <row r="31" spans="2:21" x14ac:dyDescent="0.2">
      <c r="B31" t="s">
        <v>120</v>
      </c>
      <c r="C31" s="8">
        <v>1</v>
      </c>
      <c r="D31" t="s">
        <v>105</v>
      </c>
      <c r="G31" s="8"/>
    </row>
    <row r="32" spans="2:21" x14ac:dyDescent="0.2">
      <c r="C32" s="8"/>
      <c r="G32" s="8"/>
      <c r="J32" s="24" t="s">
        <v>21</v>
      </c>
      <c r="N32" s="24" t="s">
        <v>62</v>
      </c>
      <c r="R32" s="24" t="s">
        <v>102</v>
      </c>
      <c r="U32" s="24" t="s">
        <v>103</v>
      </c>
    </row>
    <row r="33" spans="10:22" x14ac:dyDescent="0.2">
      <c r="J33" t="s">
        <v>68</v>
      </c>
      <c r="K33">
        <v>8.8360930000000004E-2</v>
      </c>
      <c r="N33" t="s">
        <v>68</v>
      </c>
      <c r="O33" s="8">
        <v>2.9808459699999998</v>
      </c>
      <c r="P33" s="8"/>
      <c r="Q33" s="8"/>
      <c r="R33" s="8" t="s">
        <v>68</v>
      </c>
      <c r="S33" s="8">
        <v>7.2692307700000001</v>
      </c>
      <c r="T33" s="8"/>
      <c r="U33" s="8" t="s">
        <v>68</v>
      </c>
      <c r="V33" s="8">
        <f>O33</f>
        <v>2.9808459699999998</v>
      </c>
    </row>
    <row r="34" spans="10:22" x14ac:dyDescent="0.2">
      <c r="J34" t="s">
        <v>69</v>
      </c>
      <c r="K34">
        <v>-2.27542585</v>
      </c>
      <c r="N34" t="s">
        <v>69</v>
      </c>
      <c r="O34" s="8">
        <v>-50.416679969999997</v>
      </c>
      <c r="P34" s="8"/>
      <c r="Q34" s="8"/>
      <c r="R34" s="8" t="s">
        <v>69</v>
      </c>
      <c r="S34" s="8">
        <v>-30.011538460000001</v>
      </c>
      <c r="T34" s="8"/>
      <c r="U34" s="8" t="s">
        <v>69</v>
      </c>
      <c r="V34" s="8">
        <f>O34+S33</f>
        <v>-43.147449199999997</v>
      </c>
    </row>
    <row r="35" spans="10:22" x14ac:dyDescent="0.2">
      <c r="J35" t="s">
        <v>70</v>
      </c>
      <c r="K35">
        <v>19.185437690000001</v>
      </c>
      <c r="N35" t="s">
        <v>70</v>
      </c>
      <c r="O35" s="8">
        <v>244.53154029999999</v>
      </c>
      <c r="P35" s="8"/>
      <c r="Q35" s="8"/>
      <c r="R35" s="8"/>
      <c r="S35" s="8"/>
      <c r="T35" s="8"/>
      <c r="U35" s="8" t="s">
        <v>70</v>
      </c>
      <c r="V35" s="8">
        <f>O35+S34</f>
        <v>214.52000183999999</v>
      </c>
    </row>
    <row r="36" spans="10:22" x14ac:dyDescent="0.2">
      <c r="J36" t="s">
        <v>83</v>
      </c>
      <c r="K36">
        <v>-52.395999709999998</v>
      </c>
    </row>
  </sheetData>
  <phoneticPr fontId="8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3:W53"/>
  <sheetViews>
    <sheetView workbookViewId="0">
      <selection activeCell="N47" sqref="N47"/>
    </sheetView>
  </sheetViews>
  <sheetFormatPr defaultRowHeight="12.75" x14ac:dyDescent="0.2"/>
  <cols>
    <col min="1" max="1" width="19.7109375" style="1" bestFit="1" customWidth="1"/>
    <col min="2" max="2" width="3.85546875" style="1" customWidth="1"/>
    <col min="3" max="3" width="22.7109375" style="1" bestFit="1" customWidth="1"/>
    <col min="4" max="4" width="10.7109375" style="49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8" width="9.140625" style="1"/>
    <col min="19" max="19" width="12" style="1" customWidth="1"/>
    <col min="20" max="16384" width="9.140625" style="1"/>
  </cols>
  <sheetData>
    <row r="3" spans="2:23" ht="13.5" thickBot="1" x14ac:dyDescent="0.25">
      <c r="S3" t="s">
        <v>24</v>
      </c>
      <c r="T3" s="23">
        <v>1.6180338999999999</v>
      </c>
    </row>
    <row r="4" spans="2:23" ht="13.5" thickBot="1" x14ac:dyDescent="0.25">
      <c r="B4" s="13" t="s">
        <v>7</v>
      </c>
      <c r="C4" s="59" t="s">
        <v>2</v>
      </c>
      <c r="D4" s="56" t="s">
        <v>10</v>
      </c>
      <c r="E4" s="13" t="s">
        <v>121</v>
      </c>
      <c r="F4" s="13" t="s">
        <v>122</v>
      </c>
      <c r="G4" s="16" t="s">
        <v>11</v>
      </c>
      <c r="H4" s="16" t="s">
        <v>12</v>
      </c>
      <c r="I4" s="16" t="s">
        <v>13</v>
      </c>
      <c r="J4" s="16" t="s">
        <v>14</v>
      </c>
      <c r="L4" s="21" t="s">
        <v>21</v>
      </c>
      <c r="M4" s="8">
        <f>(SUM(G5:G48)*M6+SUM(H5:H48)*M7+SUM(I5:I48)*M8+SUM(J5:J48)*M9)/(MAX(M6:M9)*(COUNT(B5:B48)))</f>
        <v>0.47727272727272729</v>
      </c>
      <c r="N4" s="8"/>
      <c r="O4"/>
      <c r="P4" s="21" t="s">
        <v>22</v>
      </c>
      <c r="Q4" s="8">
        <f>1- SUM(F5:F48)/(MAX(F5:F48)*COUNT(B5:B48))</f>
        <v>0.56818181818181812</v>
      </c>
      <c r="S4" s="24" t="s">
        <v>25</v>
      </c>
      <c r="T4" s="8">
        <f>(T3^3*SUM(G5:G48)+T3^2*SUM(H5:H48)+T3*SUM(I5:I48)+SUM(J5:J48))/(COUNT(B5:B48)*T3^3)</f>
        <v>0.37611709237952773</v>
      </c>
    </row>
    <row r="5" spans="2:23" ht="14.25" customHeight="1" x14ac:dyDescent="0.25">
      <c r="B5" s="60">
        <v>2</v>
      </c>
      <c r="C5" s="57" t="s">
        <v>0</v>
      </c>
      <c r="D5" s="52">
        <v>25</v>
      </c>
      <c r="E5" s="17" t="str">
        <f>IF(D5&gt; AVERAGE(D$5:$D$48)+$Q$10*STDEVA(D$5:$D$48),ROUNDDOWN(AVERAGE(D$5:$D$48)+$Q$10*STDEVA(D$5:$D$48),0),"")</f>
        <v/>
      </c>
      <c r="F5" s="22">
        <f t="shared" ref="F5:F48" si="0">IF(E5="",D5,E5)</f>
        <v>25</v>
      </c>
      <c r="G5" s="17">
        <f t="shared" ref="G5:G48" si="1">IF($D5&lt;=1,1,0)</f>
        <v>0</v>
      </c>
      <c r="H5" s="17">
        <f t="shared" ref="H5:H48" si="2">IF(AND($D5&gt;1,$D5&lt;=$M$14),1,0)</f>
        <v>0</v>
      </c>
      <c r="I5" s="17">
        <f t="shared" ref="I5:I48" si="3">IF(AND($D5&lt;=$M$15,$D5 &gt; $M$14),1,0)</f>
        <v>1</v>
      </c>
      <c r="J5" s="17">
        <f t="shared" ref="J5:J48" si="4">IF($D5 &gt; $M$15,1,0)</f>
        <v>0</v>
      </c>
      <c r="L5" s="18"/>
      <c r="M5" s="18"/>
      <c r="N5" s="18"/>
      <c r="O5"/>
      <c r="P5"/>
      <c r="Q5"/>
      <c r="V5" s="41"/>
      <c r="W5" s="28"/>
    </row>
    <row r="6" spans="2:23" ht="15" x14ac:dyDescent="0.25">
      <c r="B6" s="60">
        <v>3</v>
      </c>
      <c r="C6" s="57" t="s">
        <v>3</v>
      </c>
      <c r="D6" s="52">
        <v>10</v>
      </c>
      <c r="E6" s="17" t="str">
        <f>IF(D6&gt; AVERAGE(D$5:$D$48)+$Q$10*STDEVA(D$5:$D$48),ROUNDDOWN(AVERAGE(D$5:$D$48)+$Q$10*STDEVA(D$5:$D$48),0),"")</f>
        <v/>
      </c>
      <c r="F6" s="22">
        <f t="shared" si="0"/>
        <v>10</v>
      </c>
      <c r="G6" s="17">
        <f t="shared" si="1"/>
        <v>0</v>
      </c>
      <c r="H6" s="17">
        <f t="shared" si="2"/>
        <v>0</v>
      </c>
      <c r="I6" s="17">
        <f t="shared" si="3"/>
        <v>1</v>
      </c>
      <c r="J6" s="17">
        <f t="shared" si="4"/>
        <v>0</v>
      </c>
      <c r="L6" s="18" t="s">
        <v>15</v>
      </c>
      <c r="M6" s="18">
        <v>4</v>
      </c>
      <c r="N6" s="18"/>
      <c r="O6"/>
      <c r="P6"/>
      <c r="Q6"/>
      <c r="V6" s="41"/>
      <c r="W6" s="28"/>
    </row>
    <row r="7" spans="2:23" ht="15.75" customHeight="1" x14ac:dyDescent="0.25">
      <c r="B7" s="60">
        <v>4</v>
      </c>
      <c r="C7" s="57" t="s">
        <v>80</v>
      </c>
      <c r="D7" s="52">
        <v>10</v>
      </c>
      <c r="E7" s="17" t="str">
        <f>IF(D7&gt; AVERAGE(D$5:$D$48)+$Q$10*STDEVA(D$5:$D$48),ROUNDDOWN(AVERAGE(D$5:$D$48)+$Q$10*STDEVA(D$5:$D$48),0),"")</f>
        <v/>
      </c>
      <c r="F7" s="22">
        <f t="shared" si="0"/>
        <v>10</v>
      </c>
      <c r="G7" s="17">
        <f t="shared" si="1"/>
        <v>0</v>
      </c>
      <c r="H7" s="17">
        <f t="shared" si="2"/>
        <v>0</v>
      </c>
      <c r="I7" s="17">
        <f t="shared" si="3"/>
        <v>1</v>
      </c>
      <c r="J7" s="17">
        <f t="shared" si="4"/>
        <v>0</v>
      </c>
      <c r="L7" s="18" t="s">
        <v>16</v>
      </c>
      <c r="M7" s="18">
        <v>3</v>
      </c>
      <c r="N7" s="18"/>
      <c r="O7"/>
      <c r="P7" t="s">
        <v>58</v>
      </c>
      <c r="Q7" s="8">
        <f>(M4+Q4)/2</f>
        <v>0.52272727272727271</v>
      </c>
      <c r="V7" s="41"/>
      <c r="W7" s="28"/>
    </row>
    <row r="8" spans="2:23" ht="15.75" customHeight="1" x14ac:dyDescent="0.25">
      <c r="B8" s="60">
        <v>5</v>
      </c>
      <c r="C8" s="57" t="s">
        <v>26</v>
      </c>
      <c r="D8" s="52">
        <v>10</v>
      </c>
      <c r="E8" s="17" t="str">
        <f>IF(D8&gt; AVERAGE(D$5:$D$48)+$Q$10*STDEVA(D$5:$D$48),ROUNDDOWN(AVERAGE(D$5:$D$48)+$Q$10*STDEVA(D$5:$D$48),0),"")</f>
        <v/>
      </c>
      <c r="F8" s="22">
        <f t="shared" si="0"/>
        <v>10</v>
      </c>
      <c r="G8" s="17">
        <f t="shared" si="1"/>
        <v>0</v>
      </c>
      <c r="H8" s="17">
        <f t="shared" si="2"/>
        <v>0</v>
      </c>
      <c r="I8" s="17">
        <f t="shared" si="3"/>
        <v>1</v>
      </c>
      <c r="J8" s="17">
        <f t="shared" si="4"/>
        <v>0</v>
      </c>
      <c r="L8" s="18" t="s">
        <v>17</v>
      </c>
      <c r="M8" s="18">
        <v>2</v>
      </c>
      <c r="N8" s="18"/>
      <c r="O8"/>
      <c r="P8"/>
      <c r="Q8"/>
      <c r="V8" s="41"/>
      <c r="W8" s="28"/>
    </row>
    <row r="9" spans="2:23" ht="15" x14ac:dyDescent="0.25">
      <c r="B9" s="60">
        <v>7</v>
      </c>
      <c r="C9" s="57" t="s">
        <v>27</v>
      </c>
      <c r="D9" s="52">
        <v>55</v>
      </c>
      <c r="E9" s="17">
        <f>IF(D9&gt; AVERAGE(D$5:$D$48)+$Q$10*STDEVA(D$5:$D$48),ROUNDDOWN(AVERAGE(D$5:$D$48)+$Q$10*STDEVA(D$5:$D$48),0),"")</f>
        <v>40</v>
      </c>
      <c r="F9" s="22">
        <f t="shared" si="0"/>
        <v>40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18</v>
      </c>
      <c r="M9" s="18">
        <v>1</v>
      </c>
      <c r="N9" s="18"/>
      <c r="O9"/>
      <c r="P9"/>
      <c r="Q9"/>
      <c r="V9" s="42"/>
      <c r="W9" s="29"/>
    </row>
    <row r="10" spans="2:23" ht="15" x14ac:dyDescent="0.25">
      <c r="B10" s="60">
        <v>8</v>
      </c>
      <c r="C10" s="57" t="s">
        <v>28</v>
      </c>
      <c r="D10" s="52">
        <v>10</v>
      </c>
      <c r="E10" s="17" t="str">
        <f>IF(D10&gt; AVERAGE(D$5:$D$48)+$Q$10*STDEVA(D$5:$D$48),ROUNDDOWN(AVERAGE(D$5:$D$48)+$Q$10*STDEVA(D$5:$D$48),0),"")</f>
        <v/>
      </c>
      <c r="F10" s="22">
        <f t="shared" si="0"/>
        <v>10</v>
      </c>
      <c r="G10" s="17">
        <f t="shared" si="1"/>
        <v>0</v>
      </c>
      <c r="H10" s="17">
        <f t="shared" si="2"/>
        <v>0</v>
      </c>
      <c r="I10" s="17">
        <f t="shared" si="3"/>
        <v>1</v>
      </c>
      <c r="J10" s="17">
        <f t="shared" si="4"/>
        <v>0</v>
      </c>
      <c r="L10" s="18"/>
      <c r="M10" s="18"/>
      <c r="N10" s="18"/>
      <c r="O10"/>
      <c r="P10" t="s">
        <v>104</v>
      </c>
      <c r="Q10" s="8">
        <f>'Solutions with Decompression'!C31</f>
        <v>1</v>
      </c>
      <c r="V10" s="43"/>
      <c r="W10" s="30"/>
    </row>
    <row r="11" spans="2:23" ht="15" x14ac:dyDescent="0.25">
      <c r="B11" s="60">
        <v>9</v>
      </c>
      <c r="C11" s="57" t="s">
        <v>1</v>
      </c>
      <c r="D11" s="52">
        <v>80</v>
      </c>
      <c r="E11" s="17">
        <f>IF(D11&gt; AVERAGE(D$5:$D$48)+$Q$10*STDEVA(D$5:$D$48),ROUNDDOWN(AVERAGE(D$5:$D$48)+$Q$10*STDEVA(D$5:$D$48),0),"")</f>
        <v>40</v>
      </c>
      <c r="F11" s="22">
        <f t="shared" si="0"/>
        <v>40</v>
      </c>
      <c r="G11" s="17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1</v>
      </c>
      <c r="L11" s="18" t="s">
        <v>9</v>
      </c>
      <c r="M11" s="18">
        <f>SUM(M6:M10)</f>
        <v>10</v>
      </c>
      <c r="N11" s="18"/>
      <c r="O11"/>
      <c r="P11"/>
      <c r="Q11"/>
      <c r="V11" s="44"/>
      <c r="W11" s="31"/>
    </row>
    <row r="12" spans="2:23" ht="15" x14ac:dyDescent="0.25">
      <c r="B12" s="60">
        <v>10</v>
      </c>
      <c r="C12" s="57" t="s">
        <v>4</v>
      </c>
      <c r="D12" s="52">
        <v>80</v>
      </c>
      <c r="E12" s="17">
        <f>IF(D12&gt; AVERAGE(D$5:$D$48)+$Q$10*STDEVA(D$5:$D$48),ROUNDDOWN(AVERAGE(D$5:$D$48)+$Q$10*STDEVA(D$5:$D$48),0),"")</f>
        <v>40</v>
      </c>
      <c r="F12" s="22">
        <f t="shared" si="0"/>
        <v>40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  <c r="V12" s="44"/>
      <c r="W12" s="31"/>
    </row>
    <row r="13" spans="2:23" ht="15" x14ac:dyDescent="0.25">
      <c r="B13" s="60">
        <v>11</v>
      </c>
      <c r="C13" s="57" t="s">
        <v>123</v>
      </c>
      <c r="D13" s="52">
        <v>25</v>
      </c>
      <c r="E13" s="17" t="str">
        <f>IF(D13&gt; AVERAGE(D$5:$D$48)+$Q$10*STDEVA(D$5:$D$48),ROUNDDOWN(AVERAGE(D$5:$D$48)+$Q$10*STDEVA(D$5:$D$48),0),"")</f>
        <v/>
      </c>
      <c r="F13" s="22">
        <f t="shared" si="0"/>
        <v>25</v>
      </c>
      <c r="G13" s="17">
        <f t="shared" si="1"/>
        <v>0</v>
      </c>
      <c r="H13" s="17">
        <f t="shared" si="2"/>
        <v>0</v>
      </c>
      <c r="I13" s="17">
        <f t="shared" si="3"/>
        <v>1</v>
      </c>
      <c r="J13" s="17">
        <f t="shared" si="4"/>
        <v>0</v>
      </c>
      <c r="L13"/>
      <c r="M13"/>
      <c r="N13"/>
      <c r="O13"/>
      <c r="P13"/>
      <c r="Q13"/>
      <c r="V13" s="45"/>
      <c r="W13" s="32"/>
    </row>
    <row r="14" spans="2:23" ht="15" x14ac:dyDescent="0.25">
      <c r="B14" s="60">
        <v>12</v>
      </c>
      <c r="C14" s="57" t="s">
        <v>44</v>
      </c>
      <c r="D14" s="52">
        <v>55</v>
      </c>
      <c r="E14" s="17">
        <f>IF(D14&gt; AVERAGE(D$5:$D$48)+$Q$10*STDEVA(D$5:$D$48),ROUNDDOWN(AVERAGE(D$5:$D$48)+$Q$10*STDEVA(D$5:$D$48),0),"")</f>
        <v>40</v>
      </c>
      <c r="F14" s="22">
        <f t="shared" si="0"/>
        <v>40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19</v>
      </c>
      <c r="M14">
        <v>9</v>
      </c>
      <c r="N14"/>
      <c r="O14"/>
      <c r="P14"/>
      <c r="Q14" s="8"/>
      <c r="V14" s="42"/>
      <c r="W14" s="29"/>
    </row>
    <row r="15" spans="2:23" ht="15" x14ac:dyDescent="0.25">
      <c r="B15" s="60">
        <v>13</v>
      </c>
      <c r="C15" s="57" t="s">
        <v>49</v>
      </c>
      <c r="D15" s="52">
        <v>70</v>
      </c>
      <c r="E15" s="17">
        <f>IF(D15&gt; AVERAGE(D$5:$D$48)+$Q$10*STDEVA(D$5:$D$48),ROUNDDOWN(AVERAGE(D$5:$D$48)+$Q$10*STDEVA(D$5:$D$48),0),"")</f>
        <v>40</v>
      </c>
      <c r="F15" s="22">
        <f t="shared" si="0"/>
        <v>40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20</v>
      </c>
      <c r="M15">
        <v>26</v>
      </c>
      <c r="N15"/>
      <c r="O15"/>
      <c r="P15"/>
      <c r="Q15"/>
      <c r="V15" s="46"/>
      <c r="W15" s="33"/>
    </row>
    <row r="16" spans="2:23" ht="15" x14ac:dyDescent="0.25">
      <c r="B16" s="60">
        <v>14</v>
      </c>
      <c r="C16" s="57" t="s">
        <v>6</v>
      </c>
      <c r="D16" s="52">
        <v>20</v>
      </c>
      <c r="E16" s="17" t="str">
        <f>IF(D16&gt; AVERAGE(D$5:$D$48)+$Q$10*STDEVA(D$5:$D$48),ROUNDDOWN(AVERAGE(D$5:$D$48)+$Q$10*STDEVA(D$5:$D$48),0),"")</f>
        <v/>
      </c>
      <c r="F16" s="22">
        <f t="shared" si="0"/>
        <v>20</v>
      </c>
      <c r="G16" s="17">
        <f t="shared" si="1"/>
        <v>0</v>
      </c>
      <c r="H16" s="17">
        <f t="shared" si="2"/>
        <v>0</v>
      </c>
      <c r="I16" s="17">
        <f t="shared" si="3"/>
        <v>1</v>
      </c>
      <c r="J16" s="17">
        <f t="shared" si="4"/>
        <v>0</v>
      </c>
      <c r="V16" s="45"/>
      <c r="W16" s="32"/>
    </row>
    <row r="17" spans="2:23" ht="15" x14ac:dyDescent="0.25">
      <c r="B17" s="60">
        <v>15</v>
      </c>
      <c r="C17" s="57" t="s">
        <v>30</v>
      </c>
      <c r="D17" s="52">
        <v>15</v>
      </c>
      <c r="E17" s="17" t="str">
        <f>IF(D17&gt; AVERAGE(D$5:$D$48)+$Q$10*STDEVA(D$5:$D$48),ROUNDDOWN(AVERAGE(D$5:$D$48)+$Q$10*STDEVA(D$5:$D$48),0),"")</f>
        <v/>
      </c>
      <c r="F17" s="22">
        <f t="shared" si="0"/>
        <v>15</v>
      </c>
      <c r="G17" s="17">
        <f t="shared" si="1"/>
        <v>0</v>
      </c>
      <c r="H17" s="17">
        <f t="shared" si="2"/>
        <v>0</v>
      </c>
      <c r="I17" s="17">
        <f t="shared" si="3"/>
        <v>1</v>
      </c>
      <c r="J17" s="17">
        <f t="shared" si="4"/>
        <v>0</v>
      </c>
      <c r="V17" s="45"/>
      <c r="W17" s="32"/>
    </row>
    <row r="18" spans="2:23" ht="15" x14ac:dyDescent="0.25">
      <c r="B18" s="60">
        <v>16</v>
      </c>
      <c r="C18" s="57" t="s">
        <v>5</v>
      </c>
      <c r="D18" s="52">
        <v>10</v>
      </c>
      <c r="E18" s="17" t="str">
        <f>IF(D18&gt; AVERAGE(D$5:$D$48)+$Q$10*STDEVA(D$5:$D$48),ROUNDDOWN(AVERAGE(D$5:$D$48)+$Q$10*STDEVA(D$5:$D$48),0),"")</f>
        <v/>
      </c>
      <c r="F18" s="22">
        <f t="shared" si="0"/>
        <v>10</v>
      </c>
      <c r="G18" s="17">
        <f t="shared" si="1"/>
        <v>0</v>
      </c>
      <c r="H18" s="17">
        <f t="shared" si="2"/>
        <v>0</v>
      </c>
      <c r="I18" s="17">
        <f t="shared" si="3"/>
        <v>1</v>
      </c>
      <c r="J18" s="17">
        <f t="shared" si="4"/>
        <v>0</v>
      </c>
      <c r="V18" s="45"/>
      <c r="W18" s="32"/>
    </row>
    <row r="19" spans="2:23" ht="15" x14ac:dyDescent="0.25">
      <c r="B19" s="60">
        <v>18</v>
      </c>
      <c r="C19" s="57" t="s">
        <v>35</v>
      </c>
      <c r="D19" s="52">
        <v>15</v>
      </c>
      <c r="E19" s="17" t="str">
        <f>IF(D19&gt; AVERAGE(D$5:$D$48)+$Q$10*STDEVA(D$5:$D$48),ROUNDDOWN(AVERAGE(D$5:$D$48)+$Q$10*STDEVA(D$5:$D$48),0),"")</f>
        <v/>
      </c>
      <c r="F19" s="22">
        <f t="shared" si="0"/>
        <v>15</v>
      </c>
      <c r="G19" s="17">
        <f t="shared" si="1"/>
        <v>0</v>
      </c>
      <c r="H19" s="17">
        <f t="shared" si="2"/>
        <v>0</v>
      </c>
      <c r="I19" s="17">
        <f t="shared" si="3"/>
        <v>1</v>
      </c>
      <c r="J19" s="17">
        <f t="shared" si="4"/>
        <v>0</v>
      </c>
      <c r="V19" s="47"/>
      <c r="W19" s="34"/>
    </row>
    <row r="20" spans="2:23" ht="15" x14ac:dyDescent="0.25">
      <c r="B20" s="60">
        <v>19</v>
      </c>
      <c r="C20" s="57" t="s">
        <v>29</v>
      </c>
      <c r="D20" s="52">
        <v>15</v>
      </c>
      <c r="E20" s="17" t="str">
        <f>IF(D20&gt; AVERAGE(D$5:$D$48)+$Q$10*STDEVA(D$5:$D$48),ROUNDDOWN(AVERAGE(D$5:$D$48)+$Q$10*STDEVA(D$5:$D$48),0),"")</f>
        <v/>
      </c>
      <c r="F20" s="22">
        <f t="shared" si="0"/>
        <v>15</v>
      </c>
      <c r="G20" s="17">
        <f t="shared" si="1"/>
        <v>0</v>
      </c>
      <c r="H20" s="17">
        <f t="shared" si="2"/>
        <v>0</v>
      </c>
      <c r="I20" s="17">
        <f t="shared" si="3"/>
        <v>1</v>
      </c>
      <c r="J20" s="17">
        <f t="shared" si="4"/>
        <v>0</v>
      </c>
      <c r="L20" s="1" t="s">
        <v>23</v>
      </c>
      <c r="M20" s="1" t="str">
        <f>IF(SUM(G5:J48)=COUNT(B5:B48),"Passed","FAILED")</f>
        <v>Passed</v>
      </c>
      <c r="V20" s="47"/>
      <c r="W20" s="34"/>
    </row>
    <row r="21" spans="2:23" ht="15" x14ac:dyDescent="0.25">
      <c r="B21" s="60">
        <v>20</v>
      </c>
      <c r="C21" s="57" t="s">
        <v>33</v>
      </c>
      <c r="D21" s="52">
        <v>20</v>
      </c>
      <c r="E21" s="17" t="str">
        <f>IF(D21&gt; AVERAGE(D$5:$D$48)+$Q$10*STDEVA(D$5:$D$48),ROUNDDOWN(AVERAGE(D$5:$D$48)+$Q$10*STDEVA(D$5:$D$48),0),"")</f>
        <v/>
      </c>
      <c r="F21" s="22">
        <f t="shared" si="0"/>
        <v>20</v>
      </c>
      <c r="G21" s="17">
        <f t="shared" si="1"/>
        <v>0</v>
      </c>
      <c r="H21" s="17">
        <f t="shared" si="2"/>
        <v>0</v>
      </c>
      <c r="I21" s="17">
        <f t="shared" si="3"/>
        <v>1</v>
      </c>
      <c r="J21" s="17">
        <f t="shared" si="4"/>
        <v>0</v>
      </c>
      <c r="V21" s="47"/>
      <c r="W21" s="34"/>
    </row>
    <row r="22" spans="2:23" ht="15" x14ac:dyDescent="0.25">
      <c r="B22" s="60">
        <v>21</v>
      </c>
      <c r="C22" s="57" t="s">
        <v>31</v>
      </c>
      <c r="D22" s="52">
        <v>20</v>
      </c>
      <c r="E22" s="17" t="str">
        <f>IF(D22&gt; AVERAGE(D$5:$D$48)+$Q$10*STDEVA(D$5:$D$48),ROUNDDOWN(AVERAGE(D$5:$D$48)+$Q$10*STDEVA(D$5:$D$48),0),"")</f>
        <v/>
      </c>
      <c r="F22" s="22">
        <f t="shared" si="0"/>
        <v>20</v>
      </c>
      <c r="G22" s="17">
        <f t="shared" si="1"/>
        <v>0</v>
      </c>
      <c r="H22" s="17">
        <f t="shared" si="2"/>
        <v>0</v>
      </c>
      <c r="I22" s="17">
        <f t="shared" si="3"/>
        <v>1</v>
      </c>
      <c r="J22" s="17">
        <f t="shared" si="4"/>
        <v>0</v>
      </c>
      <c r="V22" s="47"/>
      <c r="W22" s="34"/>
    </row>
    <row r="23" spans="2:23" ht="15" x14ac:dyDescent="0.25">
      <c r="B23" s="60">
        <v>22</v>
      </c>
      <c r="C23" s="57" t="s">
        <v>73</v>
      </c>
      <c r="D23" s="52">
        <v>15</v>
      </c>
      <c r="E23" s="17" t="str">
        <f>IF(D23&gt; AVERAGE(D$5:$D$48)+$Q$10*STDEVA(D$5:$D$48),ROUNDDOWN(AVERAGE(D$5:$D$48)+$Q$10*STDEVA(D$5:$D$48),0),"")</f>
        <v/>
      </c>
      <c r="F23" s="22">
        <f t="shared" si="0"/>
        <v>15</v>
      </c>
      <c r="G23" s="17">
        <f t="shared" si="1"/>
        <v>0</v>
      </c>
      <c r="H23" s="17">
        <f t="shared" si="2"/>
        <v>0</v>
      </c>
      <c r="I23" s="17">
        <f t="shared" si="3"/>
        <v>1</v>
      </c>
      <c r="J23" s="17">
        <f t="shared" si="4"/>
        <v>0</v>
      </c>
      <c r="L23" s="1" t="s">
        <v>93</v>
      </c>
      <c r="V23" s="47"/>
      <c r="W23" s="34"/>
    </row>
    <row r="24" spans="2:23" ht="15" x14ac:dyDescent="0.25">
      <c r="B24" s="60">
        <v>23</v>
      </c>
      <c r="C24" s="57" t="s">
        <v>36</v>
      </c>
      <c r="D24" s="52">
        <v>10</v>
      </c>
      <c r="E24" s="17" t="str">
        <f>IF(D24&gt; AVERAGE(D$5:$D$48)+$Q$10*STDEVA(D$5:$D$48),ROUNDDOWN(AVERAGE(D$5:$D$48)+$Q$10*STDEVA(D$5:$D$48),0),"")</f>
        <v/>
      </c>
      <c r="F24" s="22">
        <f t="shared" si="0"/>
        <v>10</v>
      </c>
      <c r="G24" s="17">
        <f t="shared" si="1"/>
        <v>0</v>
      </c>
      <c r="H24" s="17">
        <f t="shared" si="2"/>
        <v>0</v>
      </c>
      <c r="I24" s="17">
        <f t="shared" si="3"/>
        <v>1</v>
      </c>
      <c r="J24" s="17">
        <f t="shared" si="4"/>
        <v>0</v>
      </c>
      <c r="V24" s="45"/>
      <c r="W24" s="34"/>
    </row>
    <row r="25" spans="2:23" ht="15" x14ac:dyDescent="0.25">
      <c r="B25" s="60">
        <v>24</v>
      </c>
      <c r="C25" s="57" t="s">
        <v>38</v>
      </c>
      <c r="D25" s="52">
        <v>15</v>
      </c>
      <c r="E25" s="17" t="str">
        <f>IF(D25&gt; AVERAGE(D$5:$D$48)+$Q$10*STDEVA(D$5:$D$48),ROUNDDOWN(AVERAGE(D$5:$D$48)+$Q$10*STDEVA(D$5:$D$48),0),"")</f>
        <v/>
      </c>
      <c r="F25" s="22">
        <f t="shared" si="0"/>
        <v>15</v>
      </c>
      <c r="G25" s="17">
        <f t="shared" si="1"/>
        <v>0</v>
      </c>
      <c r="H25" s="17">
        <f t="shared" si="2"/>
        <v>0</v>
      </c>
      <c r="I25" s="17">
        <f t="shared" si="3"/>
        <v>1</v>
      </c>
      <c r="J25" s="17">
        <f t="shared" si="4"/>
        <v>0</v>
      </c>
      <c r="V25" s="47"/>
      <c r="W25" s="34"/>
    </row>
    <row r="26" spans="2:23" ht="15" x14ac:dyDescent="0.25">
      <c r="B26" s="60">
        <v>26</v>
      </c>
      <c r="C26" s="57" t="s">
        <v>41</v>
      </c>
      <c r="D26" s="52">
        <v>60</v>
      </c>
      <c r="E26" s="17">
        <f>IF(D26&gt; AVERAGE(D$5:$D$48)+$Q$10*STDEVA(D$5:$D$48),ROUNDDOWN(AVERAGE(D$5:$D$48)+$Q$10*STDEVA(D$5:$D$48),0),"")</f>
        <v>40</v>
      </c>
      <c r="F26" s="22">
        <f t="shared" si="0"/>
        <v>40</v>
      </c>
      <c r="G26" s="17">
        <f t="shared" si="1"/>
        <v>0</v>
      </c>
      <c r="H26" s="17">
        <f t="shared" si="2"/>
        <v>0</v>
      </c>
      <c r="I26" s="17">
        <f t="shared" si="3"/>
        <v>0</v>
      </c>
      <c r="J26" s="17">
        <f t="shared" si="4"/>
        <v>1</v>
      </c>
      <c r="V26" s="47"/>
      <c r="W26" s="34"/>
    </row>
    <row r="27" spans="2:23" ht="15" x14ac:dyDescent="0.25">
      <c r="B27" s="60">
        <v>27</v>
      </c>
      <c r="C27" s="57" t="s">
        <v>39</v>
      </c>
      <c r="D27" s="52">
        <v>10</v>
      </c>
      <c r="E27" s="17" t="str">
        <f>IF(D27&gt; AVERAGE(D$5:$D$48)+$Q$10*STDEVA(D$5:$D$48),ROUNDDOWN(AVERAGE(D$5:$D$48)+$Q$10*STDEVA(D$5:$D$48),0),"")</f>
        <v/>
      </c>
      <c r="F27" s="22">
        <f t="shared" si="0"/>
        <v>10</v>
      </c>
      <c r="G27" s="17">
        <f t="shared" si="1"/>
        <v>0</v>
      </c>
      <c r="H27" s="17">
        <f t="shared" si="2"/>
        <v>0</v>
      </c>
      <c r="I27" s="17">
        <f t="shared" si="3"/>
        <v>1</v>
      </c>
      <c r="J27" s="17">
        <f t="shared" si="4"/>
        <v>0</v>
      </c>
      <c r="V27" s="48"/>
      <c r="W27" s="35"/>
    </row>
    <row r="28" spans="2:23" ht="15" x14ac:dyDescent="0.25">
      <c r="B28" s="60">
        <v>28</v>
      </c>
      <c r="C28" s="57" t="s">
        <v>32</v>
      </c>
      <c r="D28" s="52">
        <v>10</v>
      </c>
      <c r="E28" s="17" t="str">
        <f>IF(D28&gt; AVERAGE(D$5:$D$48)+$Q$10*STDEVA(D$5:$D$48),ROUNDDOWN(AVERAGE(D$5:$D$48)+$Q$10*STDEVA(D$5:$D$48),0),"")</f>
        <v/>
      </c>
      <c r="F28" s="22">
        <f t="shared" si="0"/>
        <v>10</v>
      </c>
      <c r="G28" s="17">
        <f t="shared" si="1"/>
        <v>0</v>
      </c>
      <c r="H28" s="17">
        <f t="shared" si="2"/>
        <v>0</v>
      </c>
      <c r="I28" s="17">
        <f t="shared" si="3"/>
        <v>1</v>
      </c>
      <c r="J28" s="17">
        <f t="shared" si="4"/>
        <v>0</v>
      </c>
      <c r="V28" s="48"/>
      <c r="W28" s="35"/>
    </row>
    <row r="29" spans="2:23" ht="15" x14ac:dyDescent="0.25">
      <c r="B29" s="60">
        <v>29</v>
      </c>
      <c r="C29" s="57" t="s">
        <v>37</v>
      </c>
      <c r="D29" s="52">
        <v>10</v>
      </c>
      <c r="E29" s="17" t="str">
        <f>IF(D29&gt; AVERAGE(D$5:$D$48)+$Q$10*STDEVA(D$5:$D$48),ROUNDDOWN(AVERAGE(D$5:$D$48)+$Q$10*STDEVA(D$5:$D$48),0),"")</f>
        <v/>
      </c>
      <c r="F29" s="22">
        <f t="shared" si="0"/>
        <v>10</v>
      </c>
      <c r="G29" s="17">
        <f t="shared" si="1"/>
        <v>0</v>
      </c>
      <c r="H29" s="17">
        <f t="shared" si="2"/>
        <v>0</v>
      </c>
      <c r="I29" s="17">
        <f t="shared" si="3"/>
        <v>1</v>
      </c>
      <c r="J29" s="17">
        <f t="shared" si="4"/>
        <v>0</v>
      </c>
      <c r="V29" s="48"/>
      <c r="W29" s="35"/>
    </row>
    <row r="30" spans="2:23" ht="15" x14ac:dyDescent="0.25">
      <c r="B30" s="60">
        <v>30</v>
      </c>
      <c r="C30" s="57" t="s">
        <v>34</v>
      </c>
      <c r="D30" s="52">
        <v>10</v>
      </c>
      <c r="E30" s="17" t="str">
        <f>IF(D30&gt; AVERAGE(D$5:$D$48)+$Q$10*STDEVA(D$5:$D$48),ROUNDDOWN(AVERAGE(D$5:$D$48)+$Q$10*STDEVA(D$5:$D$48),0),"")</f>
        <v/>
      </c>
      <c r="F30" s="22">
        <f t="shared" si="0"/>
        <v>10</v>
      </c>
      <c r="G30" s="17">
        <f t="shared" si="1"/>
        <v>0</v>
      </c>
      <c r="H30" s="17">
        <f t="shared" si="2"/>
        <v>0</v>
      </c>
      <c r="I30" s="17">
        <f t="shared" si="3"/>
        <v>1</v>
      </c>
      <c r="J30" s="17">
        <f t="shared" si="4"/>
        <v>0</v>
      </c>
      <c r="V30" s="48"/>
      <c r="W30" s="35"/>
    </row>
    <row r="31" spans="2:23" ht="15" x14ac:dyDescent="0.25">
      <c r="B31" s="60">
        <v>31</v>
      </c>
      <c r="C31" s="57" t="s">
        <v>74</v>
      </c>
      <c r="D31" s="52">
        <v>10</v>
      </c>
      <c r="E31" s="17" t="str">
        <f>IF(D31&gt; AVERAGE(D$5:$D$48)+$Q$10*STDEVA(D$5:$D$48),ROUNDDOWN(AVERAGE(D$5:$D$48)+$Q$10*STDEVA(D$5:$D$48),0),"")</f>
        <v/>
      </c>
      <c r="F31" s="22">
        <f t="shared" si="0"/>
        <v>10</v>
      </c>
      <c r="G31" s="17">
        <f t="shared" si="1"/>
        <v>0</v>
      </c>
      <c r="H31" s="17">
        <f t="shared" si="2"/>
        <v>0</v>
      </c>
      <c r="I31" s="17">
        <f t="shared" si="3"/>
        <v>1</v>
      </c>
      <c r="J31" s="17">
        <f t="shared" si="4"/>
        <v>0</v>
      </c>
      <c r="V31" s="48"/>
      <c r="W31" s="35"/>
    </row>
    <row r="32" spans="2:23" ht="15" x14ac:dyDescent="0.25">
      <c r="B32" s="60">
        <v>32</v>
      </c>
      <c r="C32" s="57" t="s">
        <v>42</v>
      </c>
      <c r="D32" s="52">
        <v>10</v>
      </c>
      <c r="E32" s="17" t="str">
        <f>IF(D32&gt; AVERAGE(D$5:$D$48)+$Q$10*STDEVA(D$5:$D$48),ROUNDDOWN(AVERAGE(D$5:$D$48)+$Q$10*STDEVA(D$5:$D$48),0),"")</f>
        <v/>
      </c>
      <c r="F32" s="22">
        <f t="shared" si="0"/>
        <v>10</v>
      </c>
      <c r="G32" s="17">
        <f t="shared" si="1"/>
        <v>0</v>
      </c>
      <c r="H32" s="17">
        <f t="shared" si="2"/>
        <v>0</v>
      </c>
      <c r="I32" s="17">
        <f t="shared" si="3"/>
        <v>1</v>
      </c>
      <c r="J32" s="17">
        <f t="shared" si="4"/>
        <v>0</v>
      </c>
      <c r="V32" s="48"/>
      <c r="W32" s="35"/>
    </row>
    <row r="33" spans="2:23" ht="15" x14ac:dyDescent="0.25">
      <c r="B33" s="60">
        <v>33</v>
      </c>
      <c r="C33" s="57" t="s">
        <v>40</v>
      </c>
      <c r="D33" s="52">
        <v>10</v>
      </c>
      <c r="E33" s="17" t="str">
        <f>IF(D33&gt; AVERAGE(D$5:$D$48)+$Q$10*STDEVA(D$5:$D$48),ROUNDDOWN(AVERAGE(D$5:$D$48)+$Q$10*STDEVA(D$5:$D$48),0),"")</f>
        <v/>
      </c>
      <c r="F33" s="22">
        <f t="shared" si="0"/>
        <v>10</v>
      </c>
      <c r="G33" s="17">
        <f t="shared" si="1"/>
        <v>0</v>
      </c>
      <c r="H33" s="17">
        <f t="shared" si="2"/>
        <v>0</v>
      </c>
      <c r="I33" s="17">
        <f t="shared" si="3"/>
        <v>1</v>
      </c>
      <c r="J33" s="17">
        <f t="shared" si="4"/>
        <v>0</v>
      </c>
      <c r="V33" s="48"/>
      <c r="W33" s="35"/>
    </row>
    <row r="34" spans="2:23" ht="12.75" customHeight="1" x14ac:dyDescent="0.25">
      <c r="B34" s="60">
        <v>35</v>
      </c>
      <c r="C34" s="57" t="s">
        <v>88</v>
      </c>
      <c r="D34" s="52">
        <v>10</v>
      </c>
      <c r="E34" s="17" t="str">
        <f>IF(D34&gt; AVERAGE(D$5:$D$48)+$Q$10*STDEVA(D$5:$D$48),ROUNDDOWN(AVERAGE(D$5:$D$48)+$Q$10*STDEVA(D$5:$D$48),0),"")</f>
        <v/>
      </c>
      <c r="F34" s="22">
        <f t="shared" si="0"/>
        <v>10</v>
      </c>
      <c r="G34" s="17">
        <f t="shared" si="1"/>
        <v>0</v>
      </c>
      <c r="H34" s="17">
        <f t="shared" si="2"/>
        <v>0</v>
      </c>
      <c r="I34" s="17">
        <f t="shared" si="3"/>
        <v>1</v>
      </c>
      <c r="J34" s="17">
        <f t="shared" si="4"/>
        <v>0</v>
      </c>
      <c r="V34" s="48"/>
      <c r="W34" s="35"/>
    </row>
    <row r="35" spans="2:23" ht="12" customHeight="1" x14ac:dyDescent="0.25">
      <c r="B35" s="60">
        <v>36</v>
      </c>
      <c r="C35" s="57" t="s">
        <v>89</v>
      </c>
      <c r="D35" s="52">
        <v>25</v>
      </c>
      <c r="E35" s="17" t="str">
        <f>IF(D35&gt; AVERAGE(D$5:$D$48)+$Q$10*STDEVA(D$5:$D$48),ROUNDDOWN(AVERAGE(D$5:$D$48)+$Q$10*STDEVA(D$5:$D$48),0),"")</f>
        <v/>
      </c>
      <c r="F35" s="22">
        <f t="shared" si="0"/>
        <v>25</v>
      </c>
      <c r="G35" s="17">
        <f t="shared" si="1"/>
        <v>0</v>
      </c>
      <c r="H35" s="17">
        <f t="shared" si="2"/>
        <v>0</v>
      </c>
      <c r="I35" s="17">
        <f t="shared" si="3"/>
        <v>1</v>
      </c>
      <c r="J35" s="17">
        <f t="shared" si="4"/>
        <v>0</v>
      </c>
      <c r="V35" s="48"/>
      <c r="W35" s="35"/>
    </row>
    <row r="36" spans="2:23" ht="15" x14ac:dyDescent="0.25">
      <c r="B36" s="60">
        <v>37</v>
      </c>
      <c r="C36" s="57" t="s">
        <v>113</v>
      </c>
      <c r="D36" s="52">
        <v>25</v>
      </c>
      <c r="E36" s="17" t="str">
        <f>IF(D36&gt; AVERAGE(D$5:$D$48)+$Q$10*STDEVA(D$5:$D$48),ROUNDDOWN(AVERAGE(D$5:$D$48)+$Q$10*STDEVA(D$5:$D$48),0),"")</f>
        <v/>
      </c>
      <c r="F36" s="22">
        <f t="shared" si="0"/>
        <v>25</v>
      </c>
      <c r="G36" s="17">
        <f t="shared" si="1"/>
        <v>0</v>
      </c>
      <c r="H36" s="17">
        <f t="shared" si="2"/>
        <v>0</v>
      </c>
      <c r="I36" s="17">
        <f t="shared" si="3"/>
        <v>1</v>
      </c>
      <c r="J36" s="17">
        <f t="shared" si="4"/>
        <v>0</v>
      </c>
      <c r="V36" s="48"/>
      <c r="W36" s="35"/>
    </row>
    <row r="37" spans="2:23" ht="15" x14ac:dyDescent="0.25">
      <c r="B37" s="60">
        <v>39</v>
      </c>
      <c r="C37" s="57" t="s">
        <v>48</v>
      </c>
      <c r="D37" s="52">
        <v>10</v>
      </c>
      <c r="E37" s="17" t="str">
        <f>IF(D37&gt; AVERAGE(D$5:$D$48)+$Q$10*STDEVA(D$5:$D$48),ROUNDDOWN(AVERAGE(D$5:$D$48)+$Q$10*STDEVA(D$5:$D$48),0),"")</f>
        <v/>
      </c>
      <c r="F37" s="22">
        <f t="shared" si="0"/>
        <v>10</v>
      </c>
      <c r="G37" s="17">
        <f t="shared" si="1"/>
        <v>0</v>
      </c>
      <c r="H37" s="17">
        <f t="shared" si="2"/>
        <v>0</v>
      </c>
      <c r="I37" s="17">
        <f t="shared" si="3"/>
        <v>1</v>
      </c>
      <c r="J37" s="17">
        <f t="shared" si="4"/>
        <v>0</v>
      </c>
      <c r="V37" s="48"/>
      <c r="W37" s="35"/>
    </row>
    <row r="38" spans="2:23" ht="15" x14ac:dyDescent="0.25">
      <c r="B38" s="60">
        <v>40</v>
      </c>
      <c r="C38" s="57" t="s">
        <v>52</v>
      </c>
      <c r="D38" s="52">
        <v>10</v>
      </c>
      <c r="E38" s="17" t="str">
        <f>IF(D38&gt; AVERAGE(D$5:$D$48)+$Q$10*STDEVA(D$5:$D$48),ROUNDDOWN(AVERAGE(D$5:$D$48)+$Q$10*STDEVA(D$5:$D$48),0),"")</f>
        <v/>
      </c>
      <c r="F38" s="22">
        <f t="shared" si="0"/>
        <v>10</v>
      </c>
      <c r="G38" s="17">
        <f t="shared" si="1"/>
        <v>0</v>
      </c>
      <c r="H38" s="17">
        <f t="shared" si="2"/>
        <v>0</v>
      </c>
      <c r="I38" s="17">
        <f t="shared" si="3"/>
        <v>1</v>
      </c>
      <c r="J38" s="17">
        <f t="shared" si="4"/>
        <v>0</v>
      </c>
      <c r="V38" s="48"/>
      <c r="W38" s="35"/>
    </row>
    <row r="39" spans="2:23" ht="15" x14ac:dyDescent="0.25">
      <c r="B39" s="60">
        <v>41</v>
      </c>
      <c r="C39" s="57" t="s">
        <v>53</v>
      </c>
      <c r="D39" s="52">
        <v>10</v>
      </c>
      <c r="E39" s="17" t="str">
        <f>IF(D39&gt; AVERAGE(D$5:$D$48)+$Q$10*STDEVA(D$5:$D$48),ROUNDDOWN(AVERAGE(D$5:$D$48)+$Q$10*STDEVA(D$5:$D$48),0),"")</f>
        <v/>
      </c>
      <c r="F39" s="22">
        <f t="shared" si="0"/>
        <v>10</v>
      </c>
      <c r="G39" s="17">
        <f t="shared" si="1"/>
        <v>0</v>
      </c>
      <c r="H39" s="17">
        <f t="shared" si="2"/>
        <v>0</v>
      </c>
      <c r="I39" s="17">
        <f t="shared" si="3"/>
        <v>1</v>
      </c>
      <c r="J39" s="17">
        <f t="shared" si="4"/>
        <v>0</v>
      </c>
      <c r="V39" s="48"/>
      <c r="W39" s="35"/>
    </row>
    <row r="40" spans="2:23" ht="15" x14ac:dyDescent="0.25">
      <c r="B40" s="60">
        <v>42</v>
      </c>
      <c r="C40" s="57" t="s">
        <v>77</v>
      </c>
      <c r="D40" s="52">
        <v>10</v>
      </c>
      <c r="E40" s="17" t="str">
        <f>IF(D40&gt; AVERAGE(D$5:$D$48)+$Q$10*STDEVA(D$5:$D$48),ROUNDDOWN(AVERAGE(D$5:$D$48)+$Q$10*STDEVA(D$5:$D$48),0),"")</f>
        <v/>
      </c>
      <c r="F40" s="22">
        <f t="shared" si="0"/>
        <v>10</v>
      </c>
      <c r="G40" s="17">
        <f t="shared" si="1"/>
        <v>0</v>
      </c>
      <c r="H40" s="17">
        <f t="shared" si="2"/>
        <v>0</v>
      </c>
      <c r="I40" s="17">
        <f t="shared" si="3"/>
        <v>1</v>
      </c>
      <c r="J40" s="17">
        <f t="shared" si="4"/>
        <v>0</v>
      </c>
      <c r="V40" s="48"/>
      <c r="W40" s="35"/>
    </row>
    <row r="41" spans="2:23" ht="15" x14ac:dyDescent="0.25">
      <c r="B41" s="60">
        <v>43</v>
      </c>
      <c r="C41" s="57" t="s">
        <v>87</v>
      </c>
      <c r="D41" s="52">
        <v>10</v>
      </c>
      <c r="E41" s="17" t="str">
        <f>IF(D41&gt; AVERAGE(D$5:$D$48)+$Q$10*STDEVA(D$5:$D$48),ROUNDDOWN(AVERAGE(D$5:$D$48)+$Q$10*STDEVA(D$5:$D$48),0),"")</f>
        <v/>
      </c>
      <c r="F41" s="22">
        <f t="shared" si="0"/>
        <v>10</v>
      </c>
      <c r="G41" s="17">
        <f t="shared" si="1"/>
        <v>0</v>
      </c>
      <c r="H41" s="17">
        <f t="shared" si="2"/>
        <v>0</v>
      </c>
      <c r="I41" s="17">
        <f t="shared" si="3"/>
        <v>1</v>
      </c>
      <c r="J41" s="17">
        <f t="shared" si="4"/>
        <v>0</v>
      </c>
      <c r="V41" s="48"/>
      <c r="W41" s="35"/>
    </row>
    <row r="42" spans="2:23" ht="15" x14ac:dyDescent="0.25">
      <c r="B42" s="60">
        <v>45</v>
      </c>
      <c r="C42" s="57" t="s">
        <v>50</v>
      </c>
      <c r="D42" s="52">
        <v>20</v>
      </c>
      <c r="E42" s="17" t="str">
        <f>IF(D42&gt; AVERAGE(D$5:$D$48)+$Q$10*STDEVA(D$5:$D$48),ROUNDDOWN(AVERAGE(D$5:$D$48)+$Q$10*STDEVA(D$5:$D$48),0),"")</f>
        <v/>
      </c>
      <c r="F42" s="22">
        <f t="shared" si="0"/>
        <v>20</v>
      </c>
      <c r="G42" s="17">
        <f t="shared" si="1"/>
        <v>0</v>
      </c>
      <c r="H42" s="17">
        <f t="shared" si="2"/>
        <v>0</v>
      </c>
      <c r="I42" s="17">
        <f t="shared" si="3"/>
        <v>1</v>
      </c>
      <c r="J42" s="17">
        <f t="shared" si="4"/>
        <v>0</v>
      </c>
      <c r="V42" s="42"/>
      <c r="W42" s="29"/>
    </row>
    <row r="43" spans="2:23" ht="15" x14ac:dyDescent="0.25">
      <c r="B43" s="60">
        <v>46</v>
      </c>
      <c r="C43" s="57" t="s">
        <v>51</v>
      </c>
      <c r="D43" s="52">
        <v>20</v>
      </c>
      <c r="E43" s="17" t="str">
        <f>IF(D43&gt; AVERAGE(D$5:$D$48)+$Q$10*STDEVA(D$5:$D$48),ROUNDDOWN(AVERAGE(D$5:$D$48)+$Q$10*STDEVA(D$5:$D$48),0),"")</f>
        <v/>
      </c>
      <c r="F43" s="22">
        <f t="shared" si="0"/>
        <v>20</v>
      </c>
      <c r="G43" s="17">
        <f t="shared" si="1"/>
        <v>0</v>
      </c>
      <c r="H43" s="17">
        <f t="shared" si="2"/>
        <v>0</v>
      </c>
      <c r="I43" s="17">
        <f t="shared" si="3"/>
        <v>1</v>
      </c>
      <c r="J43" s="17">
        <f t="shared" si="4"/>
        <v>0</v>
      </c>
      <c r="V43" s="42"/>
      <c r="W43" s="29"/>
    </row>
    <row r="44" spans="2:23" ht="15" x14ac:dyDescent="0.25">
      <c r="B44" s="60">
        <v>47</v>
      </c>
      <c r="C44" s="57" t="s">
        <v>78</v>
      </c>
      <c r="D44" s="52">
        <v>25</v>
      </c>
      <c r="E44" s="17" t="str">
        <f>IF(D44&gt; AVERAGE(D$5:$D$48)+$Q$10*STDEVA(D$5:$D$48),ROUNDDOWN(AVERAGE(D$5:$D$48)+$Q$10*STDEVA(D$5:$D$48),0),"")</f>
        <v/>
      </c>
      <c r="F44" s="22">
        <f t="shared" si="0"/>
        <v>25</v>
      </c>
      <c r="G44" s="17">
        <f t="shared" si="1"/>
        <v>0</v>
      </c>
      <c r="H44" s="17">
        <f t="shared" si="2"/>
        <v>0</v>
      </c>
      <c r="I44" s="17">
        <f t="shared" si="3"/>
        <v>1</v>
      </c>
      <c r="J44" s="17">
        <f t="shared" si="4"/>
        <v>0</v>
      </c>
      <c r="V44" s="42"/>
      <c r="W44" s="29"/>
    </row>
    <row r="45" spans="2:23" ht="15" x14ac:dyDescent="0.25">
      <c r="B45" s="60">
        <v>48</v>
      </c>
      <c r="C45" s="57" t="s">
        <v>81</v>
      </c>
      <c r="D45" s="52">
        <v>10</v>
      </c>
      <c r="E45" s="17" t="str">
        <f>IF(D45&gt; AVERAGE(D$5:$D$48)+$Q$10*STDEVA(D$5:$D$48),ROUNDDOWN(AVERAGE(D$5:$D$48)+$Q$10*STDEVA(D$5:$D$48),0),"")</f>
        <v/>
      </c>
      <c r="F45" s="22">
        <f t="shared" si="0"/>
        <v>10</v>
      </c>
      <c r="G45" s="17">
        <f t="shared" si="1"/>
        <v>0</v>
      </c>
      <c r="H45" s="17">
        <f t="shared" si="2"/>
        <v>0</v>
      </c>
      <c r="I45" s="17">
        <f t="shared" si="3"/>
        <v>1</v>
      </c>
      <c r="J45" s="17">
        <f t="shared" si="4"/>
        <v>0</v>
      </c>
      <c r="V45" s="42"/>
      <c r="W45" s="29"/>
    </row>
    <row r="46" spans="2:23" ht="15" x14ac:dyDescent="0.25">
      <c r="B46" s="60">
        <v>50</v>
      </c>
      <c r="C46" s="57" t="s">
        <v>55</v>
      </c>
      <c r="D46" s="52">
        <v>10</v>
      </c>
      <c r="E46" s="17" t="str">
        <f>IF(D46&gt; AVERAGE(D$5:$D$48)+$Q$10*STDEVA(D$5:$D$48),ROUNDDOWN(AVERAGE(D$5:$D$48)+$Q$10*STDEVA(D$5:$D$48),0),"")</f>
        <v/>
      </c>
      <c r="F46" s="22">
        <f t="shared" si="0"/>
        <v>10</v>
      </c>
      <c r="G46" s="17">
        <f t="shared" si="1"/>
        <v>0</v>
      </c>
      <c r="H46" s="17">
        <f t="shared" si="2"/>
        <v>0</v>
      </c>
      <c r="I46" s="17">
        <f t="shared" si="3"/>
        <v>1</v>
      </c>
      <c r="J46" s="17">
        <f t="shared" si="4"/>
        <v>0</v>
      </c>
      <c r="V46" s="46"/>
      <c r="W46" s="33"/>
    </row>
    <row r="47" spans="2:23" ht="15" x14ac:dyDescent="0.25">
      <c r="B47" s="60">
        <v>51</v>
      </c>
      <c r="C47" s="57" t="s">
        <v>8</v>
      </c>
      <c r="D47" s="52">
        <v>10</v>
      </c>
      <c r="E47" s="17" t="str">
        <f>IF(D47&gt; AVERAGE(D$5:$D$48)+$Q$10*STDEVA(D$5:$D$48),ROUNDDOWN(AVERAGE(D$5:$D$48)+$Q$10*STDEVA(D$5:$D$48),0),"")</f>
        <v/>
      </c>
      <c r="F47" s="22">
        <f t="shared" si="0"/>
        <v>10</v>
      </c>
      <c r="G47" s="17">
        <f t="shared" si="1"/>
        <v>0</v>
      </c>
      <c r="H47" s="17">
        <f t="shared" si="2"/>
        <v>0</v>
      </c>
      <c r="I47" s="17">
        <f t="shared" si="3"/>
        <v>1</v>
      </c>
      <c r="J47" s="17">
        <f t="shared" si="4"/>
        <v>0</v>
      </c>
      <c r="V47" s="44"/>
      <c r="W47" s="31"/>
    </row>
    <row r="48" spans="2:23" ht="15.75" thickBot="1" x14ac:dyDescent="0.3">
      <c r="B48" s="61">
        <v>52</v>
      </c>
      <c r="C48" s="58" t="s">
        <v>90</v>
      </c>
      <c r="D48" s="53">
        <v>0</v>
      </c>
      <c r="E48" s="55" t="str">
        <f>IF(D48&gt; AVERAGE(D$5:$D$48)+$Q$10*STDEVA(D$5:$D$48),ROUNDDOWN(AVERAGE(D$5:$D$48)+$Q$10*STDEVA(D$5:$D$48),0),"")</f>
        <v/>
      </c>
      <c r="F48" s="54">
        <f t="shared" si="0"/>
        <v>0</v>
      </c>
      <c r="G48" s="55">
        <f t="shared" si="1"/>
        <v>1</v>
      </c>
      <c r="H48" s="55">
        <f t="shared" si="2"/>
        <v>0</v>
      </c>
      <c r="I48" s="55">
        <f t="shared" si="3"/>
        <v>0</v>
      </c>
      <c r="J48" s="55">
        <f t="shared" si="4"/>
        <v>0</v>
      </c>
      <c r="P48" s="5"/>
      <c r="V48" s="46"/>
      <c r="W48" s="33"/>
    </row>
    <row r="49" spans="3:10" x14ac:dyDescent="0.2">
      <c r="C49" s="2"/>
      <c r="D49" s="50"/>
      <c r="E49" s="3"/>
      <c r="F49" s="3"/>
    </row>
    <row r="51" spans="3:10" x14ac:dyDescent="0.2">
      <c r="D51" s="51"/>
      <c r="E51" s="6"/>
      <c r="F51" s="6"/>
      <c r="J51" s="5"/>
    </row>
    <row r="52" spans="3:10" x14ac:dyDescent="0.2">
      <c r="J52" s="4"/>
    </row>
    <row r="53" spans="3:10" x14ac:dyDescent="0.2">
      <c r="J53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3:W53"/>
  <sheetViews>
    <sheetView workbookViewId="0">
      <selection activeCell="M4" sqref="M4"/>
    </sheetView>
  </sheetViews>
  <sheetFormatPr defaultRowHeight="12.75" x14ac:dyDescent="0.2"/>
  <cols>
    <col min="1" max="1" width="19.7109375" style="1" bestFit="1" customWidth="1"/>
    <col min="2" max="2" width="3.85546875" style="1" customWidth="1"/>
    <col min="3" max="3" width="22.7109375" style="1" bestFit="1" customWidth="1"/>
    <col min="4" max="4" width="10.7109375" style="49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8" width="9.140625" style="1"/>
    <col min="19" max="19" width="12" style="1" customWidth="1"/>
    <col min="20" max="16384" width="9.140625" style="1"/>
  </cols>
  <sheetData>
    <row r="3" spans="2:23" ht="13.5" thickBot="1" x14ac:dyDescent="0.25">
      <c r="S3" t="s">
        <v>24</v>
      </c>
      <c r="T3" s="23">
        <v>1.6180338999999999</v>
      </c>
    </row>
    <row r="4" spans="2:23" ht="13.5" thickBot="1" x14ac:dyDescent="0.25">
      <c r="B4" s="13" t="s">
        <v>7</v>
      </c>
      <c r="C4" s="59" t="s">
        <v>2</v>
      </c>
      <c r="D4" s="56" t="s">
        <v>10</v>
      </c>
      <c r="E4" s="13" t="s">
        <v>121</v>
      </c>
      <c r="F4" s="13" t="s">
        <v>122</v>
      </c>
      <c r="G4" s="16" t="s">
        <v>11</v>
      </c>
      <c r="H4" s="16" t="s">
        <v>12</v>
      </c>
      <c r="I4" s="16" t="s">
        <v>13</v>
      </c>
      <c r="J4" s="16" t="s">
        <v>14</v>
      </c>
      <c r="L4" s="21" t="s">
        <v>21</v>
      </c>
      <c r="M4" s="8">
        <f>(SUM(G5:G48)*M6+SUM(H5:H48)*M7+SUM(I5:I48)*M8+SUM(J5:J48)*M9)/(MAX(M6:M9)*(COUNT(B5:B48)))</f>
        <v>0.42045454545454547</v>
      </c>
      <c r="N4" s="8"/>
      <c r="O4"/>
      <c r="P4" s="21" t="s">
        <v>22</v>
      </c>
      <c r="Q4" s="8">
        <f>1- SUM(F5:F48)/(MAX(F5:F48)*COUNT(B5:B48))</f>
        <v>0.45909090909090911</v>
      </c>
      <c r="S4" s="24" t="s">
        <v>25</v>
      </c>
      <c r="T4" s="8">
        <f>(T3^3*SUM(G5:G48)+T3^2*SUM(H5:H48)+T3*SUM(I5:I48)+SUM(J5:J48))/(COUNT(B5:B48)*T3^3)</f>
        <v>0.3429584476506583</v>
      </c>
    </row>
    <row r="5" spans="2:23" ht="14.25" customHeight="1" x14ac:dyDescent="0.25">
      <c r="B5" s="60">
        <v>2</v>
      </c>
      <c r="C5" s="57" t="s">
        <v>0</v>
      </c>
      <c r="D5" s="52">
        <v>35</v>
      </c>
      <c r="E5" s="17" t="str">
        <f>IF(D5&gt; AVERAGE(D$5:$D$48)+$Q$10*STDEVA(D$5:$D$48),ROUNDDOWN(AVERAGE(D$5:$D$48)+$Q$10*STDEVA(D$5:$D$48),0),"")</f>
        <v/>
      </c>
      <c r="F5" s="22">
        <f t="shared" ref="F5:F48" si="0">IF(E5="",D5,E5)</f>
        <v>35</v>
      </c>
      <c r="G5" s="17">
        <f t="shared" ref="G5:G48" si="1">IF($D5&lt;=1,1,0)</f>
        <v>0</v>
      </c>
      <c r="H5" s="17">
        <f t="shared" ref="H5:H48" si="2">IF(AND($D5&gt;1,$D5&lt;=$M$14),1,0)</f>
        <v>0</v>
      </c>
      <c r="I5" s="17">
        <f t="shared" ref="I5:I48" si="3">IF(AND($D5&lt;=$M$15,$D5 &gt; $M$14),1,0)</f>
        <v>0</v>
      </c>
      <c r="J5" s="17">
        <f t="shared" ref="J5:J48" si="4">IF($D5 &gt; $M$15,1,0)</f>
        <v>1</v>
      </c>
      <c r="L5" s="18"/>
      <c r="M5" s="18"/>
      <c r="N5" s="18"/>
      <c r="O5"/>
      <c r="P5"/>
      <c r="Q5"/>
      <c r="V5" s="41"/>
      <c r="W5" s="28"/>
    </row>
    <row r="6" spans="2:23" ht="15" x14ac:dyDescent="0.25">
      <c r="B6" s="60">
        <v>3</v>
      </c>
      <c r="C6" s="57" t="s">
        <v>3</v>
      </c>
      <c r="D6" s="52">
        <v>20</v>
      </c>
      <c r="E6" s="17" t="str">
        <f>IF(D6&gt; AVERAGE(D$5:$D$48)+$Q$10*STDEVA(D$5:$D$48),ROUNDDOWN(AVERAGE(D$5:$D$48)+$Q$10*STDEVA(D$5:$D$48),0),"")</f>
        <v/>
      </c>
      <c r="F6" s="22">
        <f t="shared" si="0"/>
        <v>20</v>
      </c>
      <c r="G6" s="17">
        <f t="shared" si="1"/>
        <v>0</v>
      </c>
      <c r="H6" s="17">
        <f t="shared" si="2"/>
        <v>0</v>
      </c>
      <c r="I6" s="17">
        <f t="shared" si="3"/>
        <v>1</v>
      </c>
      <c r="J6" s="17">
        <f t="shared" si="4"/>
        <v>0</v>
      </c>
      <c r="L6" s="18" t="s">
        <v>15</v>
      </c>
      <c r="M6" s="18">
        <v>4</v>
      </c>
      <c r="N6" s="18"/>
      <c r="O6"/>
      <c r="P6"/>
      <c r="Q6"/>
      <c r="V6" s="41"/>
      <c r="W6" s="28"/>
    </row>
    <row r="7" spans="2:23" ht="15.75" customHeight="1" x14ac:dyDescent="0.25">
      <c r="B7" s="60">
        <v>4</v>
      </c>
      <c r="C7" s="57" t="s">
        <v>80</v>
      </c>
      <c r="D7" s="52">
        <v>20</v>
      </c>
      <c r="E7" s="17" t="str">
        <f>IF(D7&gt; AVERAGE(D$5:$D$48)+$Q$10*STDEVA(D$5:$D$48),ROUNDDOWN(AVERAGE(D$5:$D$48)+$Q$10*STDEVA(D$5:$D$48),0),"")</f>
        <v/>
      </c>
      <c r="F7" s="22">
        <f t="shared" si="0"/>
        <v>20</v>
      </c>
      <c r="G7" s="17">
        <f t="shared" si="1"/>
        <v>0</v>
      </c>
      <c r="H7" s="17">
        <f t="shared" si="2"/>
        <v>0</v>
      </c>
      <c r="I7" s="17">
        <f t="shared" si="3"/>
        <v>1</v>
      </c>
      <c r="J7" s="17">
        <f t="shared" si="4"/>
        <v>0</v>
      </c>
      <c r="L7" s="18" t="s">
        <v>16</v>
      </c>
      <c r="M7" s="18">
        <v>3</v>
      </c>
      <c r="N7" s="18"/>
      <c r="O7"/>
      <c r="P7" t="s">
        <v>58</v>
      </c>
      <c r="Q7" s="8">
        <f>(M4+Q4)/2</f>
        <v>0.43977272727272732</v>
      </c>
      <c r="V7" s="41"/>
      <c r="W7" s="28"/>
    </row>
    <row r="8" spans="2:23" ht="15.75" customHeight="1" x14ac:dyDescent="0.25">
      <c r="B8" s="60">
        <v>5</v>
      </c>
      <c r="C8" s="57" t="s">
        <v>26</v>
      </c>
      <c r="D8" s="52">
        <v>20</v>
      </c>
      <c r="E8" s="17" t="str">
        <f>IF(D8&gt; AVERAGE(D$5:$D$48)+$Q$10*STDEVA(D$5:$D$48),ROUNDDOWN(AVERAGE(D$5:$D$48)+$Q$10*STDEVA(D$5:$D$48),0),"")</f>
        <v/>
      </c>
      <c r="F8" s="22">
        <f t="shared" si="0"/>
        <v>20</v>
      </c>
      <c r="G8" s="17">
        <f t="shared" si="1"/>
        <v>0</v>
      </c>
      <c r="H8" s="17">
        <f t="shared" si="2"/>
        <v>0</v>
      </c>
      <c r="I8" s="17">
        <f t="shared" si="3"/>
        <v>1</v>
      </c>
      <c r="J8" s="17">
        <f t="shared" si="4"/>
        <v>0</v>
      </c>
      <c r="L8" s="18" t="s">
        <v>17</v>
      </c>
      <c r="M8" s="18">
        <v>2</v>
      </c>
      <c r="N8" s="18"/>
      <c r="O8"/>
      <c r="P8"/>
      <c r="Q8"/>
      <c r="V8" s="41"/>
      <c r="W8" s="28"/>
    </row>
    <row r="9" spans="2:23" ht="15" x14ac:dyDescent="0.25">
      <c r="B9" s="60">
        <v>7</v>
      </c>
      <c r="C9" s="57" t="s">
        <v>27</v>
      </c>
      <c r="D9" s="52">
        <v>65</v>
      </c>
      <c r="E9" s="17">
        <f>IF(D9&gt; AVERAGE(D$5:$D$48)+$Q$10*STDEVA(D$5:$D$48),ROUNDDOWN(AVERAGE(D$5:$D$48)+$Q$10*STDEVA(D$5:$D$48),0),"")</f>
        <v>50</v>
      </c>
      <c r="F9" s="22">
        <f t="shared" si="0"/>
        <v>50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18</v>
      </c>
      <c r="M9" s="18">
        <v>1</v>
      </c>
      <c r="N9" s="18"/>
      <c r="O9"/>
      <c r="P9"/>
      <c r="Q9"/>
      <c r="V9" s="42"/>
      <c r="W9" s="29"/>
    </row>
    <row r="10" spans="2:23" ht="15" x14ac:dyDescent="0.25">
      <c r="B10" s="60">
        <v>8</v>
      </c>
      <c r="C10" s="57" t="s">
        <v>28</v>
      </c>
      <c r="D10" s="52">
        <v>20</v>
      </c>
      <c r="E10" s="17" t="str">
        <f>IF(D10&gt; AVERAGE(D$5:$D$48)+$Q$10*STDEVA(D$5:$D$48),ROUNDDOWN(AVERAGE(D$5:$D$48)+$Q$10*STDEVA(D$5:$D$48),0),"")</f>
        <v/>
      </c>
      <c r="F10" s="22">
        <f t="shared" si="0"/>
        <v>20</v>
      </c>
      <c r="G10" s="17">
        <f t="shared" si="1"/>
        <v>0</v>
      </c>
      <c r="H10" s="17">
        <f t="shared" si="2"/>
        <v>0</v>
      </c>
      <c r="I10" s="17">
        <f t="shared" si="3"/>
        <v>1</v>
      </c>
      <c r="J10" s="17">
        <f t="shared" si="4"/>
        <v>0</v>
      </c>
      <c r="L10" s="18"/>
      <c r="M10" s="18"/>
      <c r="N10" s="18"/>
      <c r="O10"/>
      <c r="P10" t="s">
        <v>104</v>
      </c>
      <c r="Q10" s="8">
        <f>'Solutions with Decompression'!C31</f>
        <v>1</v>
      </c>
      <c r="V10" s="43"/>
      <c r="W10" s="30"/>
    </row>
    <row r="11" spans="2:23" ht="15" x14ac:dyDescent="0.25">
      <c r="B11" s="60">
        <v>9</v>
      </c>
      <c r="C11" s="57" t="s">
        <v>1</v>
      </c>
      <c r="D11" s="52">
        <v>90</v>
      </c>
      <c r="E11" s="17">
        <f>IF(D11&gt; AVERAGE(D$5:$D$48)+$Q$10*STDEVA(D$5:$D$48),ROUNDDOWN(AVERAGE(D$5:$D$48)+$Q$10*STDEVA(D$5:$D$48),0),"")</f>
        <v>50</v>
      </c>
      <c r="F11" s="22">
        <f t="shared" si="0"/>
        <v>50</v>
      </c>
      <c r="G11" s="17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1</v>
      </c>
      <c r="L11" s="18" t="s">
        <v>9</v>
      </c>
      <c r="M11" s="18">
        <f>SUM(M6:M10)</f>
        <v>10</v>
      </c>
      <c r="N11" s="18"/>
      <c r="O11"/>
      <c r="P11"/>
      <c r="Q11"/>
      <c r="V11" s="44"/>
      <c r="W11" s="31"/>
    </row>
    <row r="12" spans="2:23" ht="15" x14ac:dyDescent="0.25">
      <c r="B12" s="60">
        <v>10</v>
      </c>
      <c r="C12" s="57" t="s">
        <v>4</v>
      </c>
      <c r="D12" s="52">
        <v>90</v>
      </c>
      <c r="E12" s="17">
        <f>IF(D12&gt; AVERAGE(D$5:$D$48)+$Q$10*STDEVA(D$5:$D$48),ROUNDDOWN(AVERAGE(D$5:$D$48)+$Q$10*STDEVA(D$5:$D$48),0),"")</f>
        <v>50</v>
      </c>
      <c r="F12" s="22">
        <f t="shared" si="0"/>
        <v>50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  <c r="V12" s="44"/>
      <c r="W12" s="31"/>
    </row>
    <row r="13" spans="2:23" ht="15" x14ac:dyDescent="0.25">
      <c r="B13" s="60">
        <v>11</v>
      </c>
      <c r="C13" s="57" t="s">
        <v>123</v>
      </c>
      <c r="D13" s="52">
        <v>35</v>
      </c>
      <c r="E13" s="17" t="str">
        <f>IF(D13&gt; AVERAGE(D$5:$D$48)+$Q$10*STDEVA(D$5:$D$48),ROUNDDOWN(AVERAGE(D$5:$D$48)+$Q$10*STDEVA(D$5:$D$48),0),"")</f>
        <v/>
      </c>
      <c r="F13" s="22">
        <f t="shared" si="0"/>
        <v>35</v>
      </c>
      <c r="G13" s="17">
        <f t="shared" si="1"/>
        <v>0</v>
      </c>
      <c r="H13" s="17">
        <f t="shared" si="2"/>
        <v>0</v>
      </c>
      <c r="I13" s="17">
        <f t="shared" si="3"/>
        <v>0</v>
      </c>
      <c r="J13" s="17">
        <f t="shared" si="4"/>
        <v>1</v>
      </c>
      <c r="L13"/>
      <c r="M13"/>
      <c r="N13"/>
      <c r="O13"/>
      <c r="P13"/>
      <c r="Q13"/>
      <c r="V13" s="45"/>
      <c r="W13" s="32"/>
    </row>
    <row r="14" spans="2:23" ht="15" x14ac:dyDescent="0.25">
      <c r="B14" s="60">
        <v>12</v>
      </c>
      <c r="C14" s="57" t="s">
        <v>44</v>
      </c>
      <c r="D14" s="52">
        <v>65</v>
      </c>
      <c r="E14" s="17">
        <f>IF(D14&gt; AVERAGE(D$5:$D$48)+$Q$10*STDEVA(D$5:$D$48),ROUNDDOWN(AVERAGE(D$5:$D$48)+$Q$10*STDEVA(D$5:$D$48),0),"")</f>
        <v>50</v>
      </c>
      <c r="F14" s="22">
        <f t="shared" si="0"/>
        <v>50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19</v>
      </c>
      <c r="M14">
        <v>9</v>
      </c>
      <c r="N14"/>
      <c r="O14"/>
      <c r="P14"/>
      <c r="Q14" s="8"/>
      <c r="V14" s="42"/>
      <c r="W14" s="29"/>
    </row>
    <row r="15" spans="2:23" ht="15" x14ac:dyDescent="0.25">
      <c r="B15" s="60">
        <v>13</v>
      </c>
      <c r="C15" s="57" t="s">
        <v>49</v>
      </c>
      <c r="D15" s="52">
        <v>80</v>
      </c>
      <c r="E15" s="17">
        <f>IF(D15&gt; AVERAGE(D$5:$D$48)+$Q$10*STDEVA(D$5:$D$48),ROUNDDOWN(AVERAGE(D$5:$D$48)+$Q$10*STDEVA(D$5:$D$48),0),"")</f>
        <v>50</v>
      </c>
      <c r="F15" s="22">
        <f t="shared" si="0"/>
        <v>50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20</v>
      </c>
      <c r="M15">
        <v>26</v>
      </c>
      <c r="N15"/>
      <c r="O15"/>
      <c r="P15"/>
      <c r="Q15"/>
      <c r="V15" s="46"/>
      <c r="W15" s="33"/>
    </row>
    <row r="16" spans="2:23" ht="15" x14ac:dyDescent="0.25">
      <c r="B16" s="60">
        <v>14</v>
      </c>
      <c r="C16" s="57" t="s">
        <v>6</v>
      </c>
      <c r="D16" s="52">
        <v>30</v>
      </c>
      <c r="E16" s="17" t="str">
        <f>IF(D16&gt; AVERAGE(D$5:$D$48)+$Q$10*STDEVA(D$5:$D$48),ROUNDDOWN(AVERAGE(D$5:$D$48)+$Q$10*STDEVA(D$5:$D$48),0),"")</f>
        <v/>
      </c>
      <c r="F16" s="22">
        <f t="shared" si="0"/>
        <v>30</v>
      </c>
      <c r="G16" s="17">
        <f t="shared" si="1"/>
        <v>0</v>
      </c>
      <c r="H16" s="17">
        <f t="shared" si="2"/>
        <v>0</v>
      </c>
      <c r="I16" s="17">
        <f t="shared" si="3"/>
        <v>0</v>
      </c>
      <c r="J16" s="17">
        <f t="shared" si="4"/>
        <v>1</v>
      </c>
      <c r="V16" s="45"/>
      <c r="W16" s="32"/>
    </row>
    <row r="17" spans="2:23" ht="15" x14ac:dyDescent="0.25">
      <c r="B17" s="60">
        <v>15</v>
      </c>
      <c r="C17" s="57" t="s">
        <v>30</v>
      </c>
      <c r="D17" s="52">
        <v>25</v>
      </c>
      <c r="E17" s="17" t="str">
        <f>IF(D17&gt; AVERAGE(D$5:$D$48)+$Q$10*STDEVA(D$5:$D$48),ROUNDDOWN(AVERAGE(D$5:$D$48)+$Q$10*STDEVA(D$5:$D$48),0),"")</f>
        <v/>
      </c>
      <c r="F17" s="22">
        <f t="shared" si="0"/>
        <v>25</v>
      </c>
      <c r="G17" s="17">
        <f t="shared" si="1"/>
        <v>0</v>
      </c>
      <c r="H17" s="17">
        <f t="shared" si="2"/>
        <v>0</v>
      </c>
      <c r="I17" s="17">
        <f t="shared" si="3"/>
        <v>1</v>
      </c>
      <c r="J17" s="17">
        <f t="shared" si="4"/>
        <v>0</v>
      </c>
      <c r="V17" s="45"/>
      <c r="W17" s="32"/>
    </row>
    <row r="18" spans="2:23" ht="15" x14ac:dyDescent="0.25">
      <c r="B18" s="60">
        <v>16</v>
      </c>
      <c r="C18" s="57" t="s">
        <v>5</v>
      </c>
      <c r="D18" s="52">
        <v>20</v>
      </c>
      <c r="E18" s="17" t="str">
        <f>IF(D18&gt; AVERAGE(D$5:$D$48)+$Q$10*STDEVA(D$5:$D$48),ROUNDDOWN(AVERAGE(D$5:$D$48)+$Q$10*STDEVA(D$5:$D$48),0),"")</f>
        <v/>
      </c>
      <c r="F18" s="22">
        <f t="shared" si="0"/>
        <v>20</v>
      </c>
      <c r="G18" s="17">
        <f t="shared" si="1"/>
        <v>0</v>
      </c>
      <c r="H18" s="17">
        <f t="shared" si="2"/>
        <v>0</v>
      </c>
      <c r="I18" s="17">
        <f t="shared" si="3"/>
        <v>1</v>
      </c>
      <c r="J18" s="17">
        <f t="shared" si="4"/>
        <v>0</v>
      </c>
      <c r="V18" s="45"/>
      <c r="W18" s="32"/>
    </row>
    <row r="19" spans="2:23" ht="15" x14ac:dyDescent="0.25">
      <c r="B19" s="60">
        <v>18</v>
      </c>
      <c r="C19" s="57" t="s">
        <v>35</v>
      </c>
      <c r="D19" s="52">
        <v>25</v>
      </c>
      <c r="E19" s="17" t="str">
        <f>IF(D19&gt; AVERAGE(D$5:$D$48)+$Q$10*STDEVA(D$5:$D$48),ROUNDDOWN(AVERAGE(D$5:$D$48)+$Q$10*STDEVA(D$5:$D$48),0),"")</f>
        <v/>
      </c>
      <c r="F19" s="22">
        <f t="shared" si="0"/>
        <v>25</v>
      </c>
      <c r="G19" s="17">
        <f t="shared" si="1"/>
        <v>0</v>
      </c>
      <c r="H19" s="17">
        <f t="shared" si="2"/>
        <v>0</v>
      </c>
      <c r="I19" s="17">
        <f t="shared" si="3"/>
        <v>1</v>
      </c>
      <c r="J19" s="17">
        <f t="shared" si="4"/>
        <v>0</v>
      </c>
      <c r="V19" s="47"/>
      <c r="W19" s="34"/>
    </row>
    <row r="20" spans="2:23" ht="15" x14ac:dyDescent="0.25">
      <c r="B20" s="60">
        <v>19</v>
      </c>
      <c r="C20" s="57" t="s">
        <v>29</v>
      </c>
      <c r="D20" s="52">
        <v>25</v>
      </c>
      <c r="E20" s="17" t="str">
        <f>IF(D20&gt; AVERAGE(D$5:$D$48)+$Q$10*STDEVA(D$5:$D$48),ROUNDDOWN(AVERAGE(D$5:$D$48)+$Q$10*STDEVA(D$5:$D$48),0),"")</f>
        <v/>
      </c>
      <c r="F20" s="22">
        <f t="shared" si="0"/>
        <v>25</v>
      </c>
      <c r="G20" s="17">
        <f t="shared" si="1"/>
        <v>0</v>
      </c>
      <c r="H20" s="17">
        <f t="shared" si="2"/>
        <v>0</v>
      </c>
      <c r="I20" s="17">
        <f t="shared" si="3"/>
        <v>1</v>
      </c>
      <c r="J20" s="17">
        <f t="shared" si="4"/>
        <v>0</v>
      </c>
      <c r="L20" s="1" t="s">
        <v>23</v>
      </c>
      <c r="M20" s="1" t="str">
        <f>IF(SUM(G5:J48)=COUNT(B5:B48),"Passed","FAILED")</f>
        <v>Passed</v>
      </c>
      <c r="V20" s="47"/>
      <c r="W20" s="34"/>
    </row>
    <row r="21" spans="2:23" ht="15" x14ac:dyDescent="0.25">
      <c r="B21" s="60">
        <v>20</v>
      </c>
      <c r="C21" s="57" t="s">
        <v>33</v>
      </c>
      <c r="D21" s="52">
        <v>30</v>
      </c>
      <c r="E21" s="17" t="str">
        <f>IF(D21&gt; AVERAGE(D$5:$D$48)+$Q$10*STDEVA(D$5:$D$48),ROUNDDOWN(AVERAGE(D$5:$D$48)+$Q$10*STDEVA(D$5:$D$48),0),"")</f>
        <v/>
      </c>
      <c r="F21" s="22">
        <f t="shared" si="0"/>
        <v>30</v>
      </c>
      <c r="G21" s="17">
        <f t="shared" si="1"/>
        <v>0</v>
      </c>
      <c r="H21" s="17">
        <f t="shared" si="2"/>
        <v>0</v>
      </c>
      <c r="I21" s="17">
        <f t="shared" si="3"/>
        <v>0</v>
      </c>
      <c r="J21" s="17">
        <f t="shared" si="4"/>
        <v>1</v>
      </c>
      <c r="V21" s="47"/>
      <c r="W21" s="34"/>
    </row>
    <row r="22" spans="2:23" ht="15" x14ac:dyDescent="0.25">
      <c r="B22" s="60">
        <v>21</v>
      </c>
      <c r="C22" s="57" t="s">
        <v>31</v>
      </c>
      <c r="D22" s="52">
        <v>30</v>
      </c>
      <c r="E22" s="17" t="str">
        <f>IF(D22&gt; AVERAGE(D$5:$D$48)+$Q$10*STDEVA(D$5:$D$48),ROUNDDOWN(AVERAGE(D$5:$D$48)+$Q$10*STDEVA(D$5:$D$48),0),"")</f>
        <v/>
      </c>
      <c r="F22" s="22">
        <f t="shared" si="0"/>
        <v>30</v>
      </c>
      <c r="G22" s="17">
        <f t="shared" si="1"/>
        <v>0</v>
      </c>
      <c r="H22" s="17">
        <f t="shared" si="2"/>
        <v>0</v>
      </c>
      <c r="I22" s="17">
        <f t="shared" si="3"/>
        <v>0</v>
      </c>
      <c r="J22" s="17">
        <f t="shared" si="4"/>
        <v>1</v>
      </c>
      <c r="V22" s="47"/>
      <c r="W22" s="34"/>
    </row>
    <row r="23" spans="2:23" ht="15" x14ac:dyDescent="0.25">
      <c r="B23" s="60">
        <v>22</v>
      </c>
      <c r="C23" s="57" t="s">
        <v>73</v>
      </c>
      <c r="D23" s="52">
        <v>25</v>
      </c>
      <c r="E23" s="17" t="str">
        <f>IF(D23&gt; AVERAGE(D$5:$D$48)+$Q$10*STDEVA(D$5:$D$48),ROUNDDOWN(AVERAGE(D$5:$D$48)+$Q$10*STDEVA(D$5:$D$48),0),"")</f>
        <v/>
      </c>
      <c r="F23" s="22">
        <f t="shared" si="0"/>
        <v>25</v>
      </c>
      <c r="G23" s="17">
        <f t="shared" si="1"/>
        <v>0</v>
      </c>
      <c r="H23" s="17">
        <f t="shared" si="2"/>
        <v>0</v>
      </c>
      <c r="I23" s="17">
        <f t="shared" si="3"/>
        <v>1</v>
      </c>
      <c r="J23" s="17">
        <f t="shared" si="4"/>
        <v>0</v>
      </c>
      <c r="L23" s="1" t="s">
        <v>94</v>
      </c>
      <c r="V23" s="47"/>
      <c r="W23" s="34"/>
    </row>
    <row r="24" spans="2:23" ht="15" x14ac:dyDescent="0.25">
      <c r="B24" s="60">
        <v>23</v>
      </c>
      <c r="C24" s="57" t="s">
        <v>36</v>
      </c>
      <c r="D24" s="52">
        <v>20</v>
      </c>
      <c r="E24" s="17" t="str">
        <f>IF(D24&gt; AVERAGE(D$5:$D$48)+$Q$10*STDEVA(D$5:$D$48),ROUNDDOWN(AVERAGE(D$5:$D$48)+$Q$10*STDEVA(D$5:$D$48),0),"")</f>
        <v/>
      </c>
      <c r="F24" s="22">
        <f t="shared" si="0"/>
        <v>20</v>
      </c>
      <c r="G24" s="17">
        <f t="shared" si="1"/>
        <v>0</v>
      </c>
      <c r="H24" s="17">
        <f t="shared" si="2"/>
        <v>0</v>
      </c>
      <c r="I24" s="17">
        <f t="shared" si="3"/>
        <v>1</v>
      </c>
      <c r="J24" s="17">
        <f t="shared" si="4"/>
        <v>0</v>
      </c>
      <c r="V24" s="45"/>
      <c r="W24" s="34"/>
    </row>
    <row r="25" spans="2:23" ht="15" x14ac:dyDescent="0.25">
      <c r="B25" s="60">
        <v>24</v>
      </c>
      <c r="C25" s="57" t="s">
        <v>38</v>
      </c>
      <c r="D25" s="52">
        <v>25</v>
      </c>
      <c r="E25" s="17" t="str">
        <f>IF(D25&gt; AVERAGE(D$5:$D$48)+$Q$10*STDEVA(D$5:$D$48),ROUNDDOWN(AVERAGE(D$5:$D$48)+$Q$10*STDEVA(D$5:$D$48),0),"")</f>
        <v/>
      </c>
      <c r="F25" s="22">
        <f t="shared" si="0"/>
        <v>25</v>
      </c>
      <c r="G25" s="17">
        <f t="shared" si="1"/>
        <v>0</v>
      </c>
      <c r="H25" s="17">
        <f t="shared" si="2"/>
        <v>0</v>
      </c>
      <c r="I25" s="17">
        <f t="shared" si="3"/>
        <v>1</v>
      </c>
      <c r="J25" s="17">
        <f t="shared" si="4"/>
        <v>0</v>
      </c>
      <c r="V25" s="47"/>
      <c r="W25" s="34"/>
    </row>
    <row r="26" spans="2:23" ht="15" x14ac:dyDescent="0.25">
      <c r="B26" s="60">
        <v>26</v>
      </c>
      <c r="C26" s="57" t="s">
        <v>41</v>
      </c>
      <c r="D26" s="52">
        <v>70</v>
      </c>
      <c r="E26" s="17">
        <f>IF(D26&gt; AVERAGE(D$5:$D$48)+$Q$10*STDEVA(D$5:$D$48),ROUNDDOWN(AVERAGE(D$5:$D$48)+$Q$10*STDEVA(D$5:$D$48),0),"")</f>
        <v>50</v>
      </c>
      <c r="F26" s="22">
        <f t="shared" si="0"/>
        <v>50</v>
      </c>
      <c r="G26" s="17">
        <f t="shared" si="1"/>
        <v>0</v>
      </c>
      <c r="H26" s="17">
        <f t="shared" si="2"/>
        <v>0</v>
      </c>
      <c r="I26" s="17">
        <f t="shared" si="3"/>
        <v>0</v>
      </c>
      <c r="J26" s="17">
        <f t="shared" si="4"/>
        <v>1</v>
      </c>
      <c r="V26" s="47"/>
      <c r="W26" s="34"/>
    </row>
    <row r="27" spans="2:23" ht="15" x14ac:dyDescent="0.25">
      <c r="B27" s="60">
        <v>27</v>
      </c>
      <c r="C27" s="57" t="s">
        <v>39</v>
      </c>
      <c r="D27" s="52">
        <v>20</v>
      </c>
      <c r="E27" s="17" t="str">
        <f>IF(D27&gt; AVERAGE(D$5:$D$48)+$Q$10*STDEVA(D$5:$D$48),ROUNDDOWN(AVERAGE(D$5:$D$48)+$Q$10*STDEVA(D$5:$D$48),0),"")</f>
        <v/>
      </c>
      <c r="F27" s="22">
        <f t="shared" si="0"/>
        <v>20</v>
      </c>
      <c r="G27" s="17">
        <f t="shared" si="1"/>
        <v>0</v>
      </c>
      <c r="H27" s="17">
        <f t="shared" si="2"/>
        <v>0</v>
      </c>
      <c r="I27" s="17">
        <f t="shared" si="3"/>
        <v>1</v>
      </c>
      <c r="J27" s="17">
        <f t="shared" si="4"/>
        <v>0</v>
      </c>
      <c r="V27" s="48"/>
      <c r="W27" s="35"/>
    </row>
    <row r="28" spans="2:23" ht="15" x14ac:dyDescent="0.25">
      <c r="B28" s="60">
        <v>28</v>
      </c>
      <c r="C28" s="57" t="s">
        <v>32</v>
      </c>
      <c r="D28" s="52">
        <v>20</v>
      </c>
      <c r="E28" s="17" t="str">
        <f>IF(D28&gt; AVERAGE(D$5:$D$48)+$Q$10*STDEVA(D$5:$D$48),ROUNDDOWN(AVERAGE(D$5:$D$48)+$Q$10*STDEVA(D$5:$D$48),0),"")</f>
        <v/>
      </c>
      <c r="F28" s="22">
        <f t="shared" si="0"/>
        <v>20</v>
      </c>
      <c r="G28" s="17">
        <f t="shared" si="1"/>
        <v>0</v>
      </c>
      <c r="H28" s="17">
        <f t="shared" si="2"/>
        <v>0</v>
      </c>
      <c r="I28" s="17">
        <f t="shared" si="3"/>
        <v>1</v>
      </c>
      <c r="J28" s="17">
        <f t="shared" si="4"/>
        <v>0</v>
      </c>
      <c r="V28" s="48"/>
      <c r="W28" s="35"/>
    </row>
    <row r="29" spans="2:23" ht="15" x14ac:dyDescent="0.25">
      <c r="B29" s="60">
        <v>29</v>
      </c>
      <c r="C29" s="57" t="s">
        <v>37</v>
      </c>
      <c r="D29" s="52">
        <v>20</v>
      </c>
      <c r="E29" s="17" t="str">
        <f>IF(D29&gt; AVERAGE(D$5:$D$48)+$Q$10*STDEVA(D$5:$D$48),ROUNDDOWN(AVERAGE(D$5:$D$48)+$Q$10*STDEVA(D$5:$D$48),0),"")</f>
        <v/>
      </c>
      <c r="F29" s="22">
        <f t="shared" si="0"/>
        <v>20</v>
      </c>
      <c r="G29" s="17">
        <f t="shared" si="1"/>
        <v>0</v>
      </c>
      <c r="H29" s="17">
        <f t="shared" si="2"/>
        <v>0</v>
      </c>
      <c r="I29" s="17">
        <f t="shared" si="3"/>
        <v>1</v>
      </c>
      <c r="J29" s="17">
        <f t="shared" si="4"/>
        <v>0</v>
      </c>
      <c r="V29" s="48"/>
      <c r="W29" s="35"/>
    </row>
    <row r="30" spans="2:23" ht="15" x14ac:dyDescent="0.25">
      <c r="B30" s="60">
        <v>30</v>
      </c>
      <c r="C30" s="57" t="s">
        <v>34</v>
      </c>
      <c r="D30" s="52">
        <v>20</v>
      </c>
      <c r="E30" s="17" t="str">
        <f>IF(D30&gt; AVERAGE(D$5:$D$48)+$Q$10*STDEVA(D$5:$D$48),ROUNDDOWN(AVERAGE(D$5:$D$48)+$Q$10*STDEVA(D$5:$D$48),0),"")</f>
        <v/>
      </c>
      <c r="F30" s="22">
        <f t="shared" si="0"/>
        <v>20</v>
      </c>
      <c r="G30" s="17">
        <f t="shared" si="1"/>
        <v>0</v>
      </c>
      <c r="H30" s="17">
        <f t="shared" si="2"/>
        <v>0</v>
      </c>
      <c r="I30" s="17">
        <f t="shared" si="3"/>
        <v>1</v>
      </c>
      <c r="J30" s="17">
        <f t="shared" si="4"/>
        <v>0</v>
      </c>
      <c r="V30" s="48"/>
      <c r="W30" s="35"/>
    </row>
    <row r="31" spans="2:23" ht="15" x14ac:dyDescent="0.25">
      <c r="B31" s="60">
        <v>31</v>
      </c>
      <c r="C31" s="57" t="s">
        <v>74</v>
      </c>
      <c r="D31" s="52">
        <v>20</v>
      </c>
      <c r="E31" s="17" t="str">
        <f>IF(D31&gt; AVERAGE(D$5:$D$48)+$Q$10*STDEVA(D$5:$D$48),ROUNDDOWN(AVERAGE(D$5:$D$48)+$Q$10*STDEVA(D$5:$D$48),0),"")</f>
        <v/>
      </c>
      <c r="F31" s="22">
        <f t="shared" si="0"/>
        <v>20</v>
      </c>
      <c r="G31" s="17">
        <f t="shared" si="1"/>
        <v>0</v>
      </c>
      <c r="H31" s="17">
        <f t="shared" si="2"/>
        <v>0</v>
      </c>
      <c r="I31" s="17">
        <f t="shared" si="3"/>
        <v>1</v>
      </c>
      <c r="J31" s="17">
        <f t="shared" si="4"/>
        <v>0</v>
      </c>
      <c r="V31" s="48"/>
      <c r="W31" s="35"/>
    </row>
    <row r="32" spans="2:23" ht="15" x14ac:dyDescent="0.25">
      <c r="B32" s="60">
        <v>32</v>
      </c>
      <c r="C32" s="57" t="s">
        <v>42</v>
      </c>
      <c r="D32" s="52">
        <v>20</v>
      </c>
      <c r="E32" s="17" t="str">
        <f>IF(D32&gt; AVERAGE(D$5:$D$48)+$Q$10*STDEVA(D$5:$D$48),ROUNDDOWN(AVERAGE(D$5:$D$48)+$Q$10*STDEVA(D$5:$D$48),0),"")</f>
        <v/>
      </c>
      <c r="F32" s="22">
        <f t="shared" si="0"/>
        <v>20</v>
      </c>
      <c r="G32" s="17">
        <f t="shared" si="1"/>
        <v>0</v>
      </c>
      <c r="H32" s="17">
        <f t="shared" si="2"/>
        <v>0</v>
      </c>
      <c r="I32" s="17">
        <f t="shared" si="3"/>
        <v>1</v>
      </c>
      <c r="J32" s="17">
        <f t="shared" si="4"/>
        <v>0</v>
      </c>
      <c r="V32" s="48"/>
      <c r="W32" s="35"/>
    </row>
    <row r="33" spans="2:23" ht="15" x14ac:dyDescent="0.25">
      <c r="B33" s="60">
        <v>33</v>
      </c>
      <c r="C33" s="57" t="s">
        <v>40</v>
      </c>
      <c r="D33" s="52">
        <v>20</v>
      </c>
      <c r="E33" s="17" t="str">
        <f>IF(D33&gt; AVERAGE(D$5:$D$48)+$Q$10*STDEVA(D$5:$D$48),ROUNDDOWN(AVERAGE(D$5:$D$48)+$Q$10*STDEVA(D$5:$D$48),0),"")</f>
        <v/>
      </c>
      <c r="F33" s="22">
        <f t="shared" si="0"/>
        <v>20</v>
      </c>
      <c r="G33" s="17">
        <f t="shared" si="1"/>
        <v>0</v>
      </c>
      <c r="H33" s="17">
        <f t="shared" si="2"/>
        <v>0</v>
      </c>
      <c r="I33" s="17">
        <f t="shared" si="3"/>
        <v>1</v>
      </c>
      <c r="J33" s="17">
        <f t="shared" si="4"/>
        <v>0</v>
      </c>
      <c r="V33" s="48"/>
      <c r="W33" s="35"/>
    </row>
    <row r="34" spans="2:23" ht="12.75" customHeight="1" x14ac:dyDescent="0.25">
      <c r="B34" s="60">
        <v>35</v>
      </c>
      <c r="C34" s="57" t="s">
        <v>88</v>
      </c>
      <c r="D34" s="52">
        <v>20</v>
      </c>
      <c r="E34" s="17" t="str">
        <f>IF(D34&gt; AVERAGE(D$5:$D$48)+$Q$10*STDEVA(D$5:$D$48),ROUNDDOWN(AVERAGE(D$5:$D$48)+$Q$10*STDEVA(D$5:$D$48),0),"")</f>
        <v/>
      </c>
      <c r="F34" s="22">
        <f t="shared" si="0"/>
        <v>20</v>
      </c>
      <c r="G34" s="17">
        <f t="shared" si="1"/>
        <v>0</v>
      </c>
      <c r="H34" s="17">
        <f t="shared" si="2"/>
        <v>0</v>
      </c>
      <c r="I34" s="17">
        <f t="shared" si="3"/>
        <v>1</v>
      </c>
      <c r="J34" s="17">
        <f t="shared" si="4"/>
        <v>0</v>
      </c>
      <c r="V34" s="48"/>
      <c r="W34" s="35"/>
    </row>
    <row r="35" spans="2:23" ht="12" customHeight="1" x14ac:dyDescent="0.25">
      <c r="B35" s="60">
        <v>36</v>
      </c>
      <c r="C35" s="57" t="s">
        <v>89</v>
      </c>
      <c r="D35" s="52">
        <v>35</v>
      </c>
      <c r="E35" s="17" t="str">
        <f>IF(D35&gt; AVERAGE(D$5:$D$48)+$Q$10*STDEVA(D$5:$D$48),ROUNDDOWN(AVERAGE(D$5:$D$48)+$Q$10*STDEVA(D$5:$D$48),0),"")</f>
        <v/>
      </c>
      <c r="F35" s="22">
        <f t="shared" si="0"/>
        <v>35</v>
      </c>
      <c r="G35" s="17">
        <f t="shared" si="1"/>
        <v>0</v>
      </c>
      <c r="H35" s="17">
        <f t="shared" si="2"/>
        <v>0</v>
      </c>
      <c r="I35" s="17">
        <f t="shared" si="3"/>
        <v>0</v>
      </c>
      <c r="J35" s="17">
        <f t="shared" si="4"/>
        <v>1</v>
      </c>
      <c r="V35" s="48"/>
      <c r="W35" s="35"/>
    </row>
    <row r="36" spans="2:23" ht="15" x14ac:dyDescent="0.25">
      <c r="B36" s="60">
        <v>37</v>
      </c>
      <c r="C36" s="57" t="s">
        <v>113</v>
      </c>
      <c r="D36" s="52">
        <v>35</v>
      </c>
      <c r="E36" s="17" t="str">
        <f>IF(D36&gt; AVERAGE(D$5:$D$48)+$Q$10*STDEVA(D$5:$D$48),ROUNDDOWN(AVERAGE(D$5:$D$48)+$Q$10*STDEVA(D$5:$D$48),0),"")</f>
        <v/>
      </c>
      <c r="F36" s="22">
        <f t="shared" si="0"/>
        <v>35</v>
      </c>
      <c r="G36" s="17">
        <f t="shared" si="1"/>
        <v>0</v>
      </c>
      <c r="H36" s="17">
        <f t="shared" si="2"/>
        <v>0</v>
      </c>
      <c r="I36" s="17">
        <f t="shared" si="3"/>
        <v>0</v>
      </c>
      <c r="J36" s="17">
        <f t="shared" si="4"/>
        <v>1</v>
      </c>
      <c r="V36" s="48"/>
      <c r="W36" s="35"/>
    </row>
    <row r="37" spans="2:23" ht="15" x14ac:dyDescent="0.25">
      <c r="B37" s="60">
        <v>39</v>
      </c>
      <c r="C37" s="57" t="s">
        <v>48</v>
      </c>
      <c r="D37" s="52">
        <v>20</v>
      </c>
      <c r="E37" s="17" t="str">
        <f>IF(D37&gt; AVERAGE(D$5:$D$48)+$Q$10*STDEVA(D$5:$D$48),ROUNDDOWN(AVERAGE(D$5:$D$48)+$Q$10*STDEVA(D$5:$D$48),0),"")</f>
        <v/>
      </c>
      <c r="F37" s="22">
        <f t="shared" si="0"/>
        <v>20</v>
      </c>
      <c r="G37" s="17">
        <f t="shared" si="1"/>
        <v>0</v>
      </c>
      <c r="H37" s="17">
        <f t="shared" si="2"/>
        <v>0</v>
      </c>
      <c r="I37" s="17">
        <f t="shared" si="3"/>
        <v>1</v>
      </c>
      <c r="J37" s="17">
        <f t="shared" si="4"/>
        <v>0</v>
      </c>
      <c r="V37" s="48"/>
      <c r="W37" s="35"/>
    </row>
    <row r="38" spans="2:23" ht="15" x14ac:dyDescent="0.25">
      <c r="B38" s="60">
        <v>40</v>
      </c>
      <c r="C38" s="57" t="s">
        <v>52</v>
      </c>
      <c r="D38" s="52">
        <v>20</v>
      </c>
      <c r="E38" s="17" t="str">
        <f>IF(D38&gt; AVERAGE(D$5:$D$48)+$Q$10*STDEVA(D$5:$D$48),ROUNDDOWN(AVERAGE(D$5:$D$48)+$Q$10*STDEVA(D$5:$D$48),0),"")</f>
        <v/>
      </c>
      <c r="F38" s="22">
        <f t="shared" si="0"/>
        <v>20</v>
      </c>
      <c r="G38" s="17">
        <f t="shared" si="1"/>
        <v>0</v>
      </c>
      <c r="H38" s="17">
        <f t="shared" si="2"/>
        <v>0</v>
      </c>
      <c r="I38" s="17">
        <f t="shared" si="3"/>
        <v>1</v>
      </c>
      <c r="J38" s="17">
        <f t="shared" si="4"/>
        <v>0</v>
      </c>
      <c r="V38" s="48"/>
      <c r="W38" s="35"/>
    </row>
    <row r="39" spans="2:23" ht="15" x14ac:dyDescent="0.25">
      <c r="B39" s="60">
        <v>41</v>
      </c>
      <c r="C39" s="57" t="s">
        <v>53</v>
      </c>
      <c r="D39" s="52">
        <v>20</v>
      </c>
      <c r="E39" s="17" t="str">
        <f>IF(D39&gt; AVERAGE(D$5:$D$48)+$Q$10*STDEVA(D$5:$D$48),ROUNDDOWN(AVERAGE(D$5:$D$48)+$Q$10*STDEVA(D$5:$D$48),0),"")</f>
        <v/>
      </c>
      <c r="F39" s="22">
        <f t="shared" si="0"/>
        <v>20</v>
      </c>
      <c r="G39" s="17">
        <f t="shared" si="1"/>
        <v>0</v>
      </c>
      <c r="H39" s="17">
        <f t="shared" si="2"/>
        <v>0</v>
      </c>
      <c r="I39" s="17">
        <f t="shared" si="3"/>
        <v>1</v>
      </c>
      <c r="J39" s="17">
        <f t="shared" si="4"/>
        <v>0</v>
      </c>
      <c r="V39" s="48"/>
      <c r="W39" s="35"/>
    </row>
    <row r="40" spans="2:23" ht="15" x14ac:dyDescent="0.25">
      <c r="B40" s="60">
        <v>42</v>
      </c>
      <c r="C40" s="57" t="s">
        <v>77</v>
      </c>
      <c r="D40" s="52">
        <v>20</v>
      </c>
      <c r="E40" s="17" t="str">
        <f>IF(D40&gt; AVERAGE(D$5:$D$48)+$Q$10*STDEVA(D$5:$D$48),ROUNDDOWN(AVERAGE(D$5:$D$48)+$Q$10*STDEVA(D$5:$D$48),0),"")</f>
        <v/>
      </c>
      <c r="F40" s="22">
        <f t="shared" si="0"/>
        <v>20</v>
      </c>
      <c r="G40" s="17">
        <f t="shared" si="1"/>
        <v>0</v>
      </c>
      <c r="H40" s="17">
        <f t="shared" si="2"/>
        <v>0</v>
      </c>
      <c r="I40" s="17">
        <f t="shared" si="3"/>
        <v>1</v>
      </c>
      <c r="J40" s="17">
        <f t="shared" si="4"/>
        <v>0</v>
      </c>
      <c r="V40" s="48"/>
      <c r="W40" s="35"/>
    </row>
    <row r="41" spans="2:23" ht="15" x14ac:dyDescent="0.25">
      <c r="B41" s="60">
        <v>43</v>
      </c>
      <c r="C41" s="57" t="s">
        <v>87</v>
      </c>
      <c r="D41" s="52">
        <v>20</v>
      </c>
      <c r="E41" s="17" t="str">
        <f>IF(D41&gt; AVERAGE(D$5:$D$48)+$Q$10*STDEVA(D$5:$D$48),ROUNDDOWN(AVERAGE(D$5:$D$48)+$Q$10*STDEVA(D$5:$D$48),0),"")</f>
        <v/>
      </c>
      <c r="F41" s="22">
        <f t="shared" si="0"/>
        <v>20</v>
      </c>
      <c r="G41" s="17">
        <f t="shared" si="1"/>
        <v>0</v>
      </c>
      <c r="H41" s="17">
        <f t="shared" si="2"/>
        <v>0</v>
      </c>
      <c r="I41" s="17">
        <f t="shared" si="3"/>
        <v>1</v>
      </c>
      <c r="J41" s="17">
        <f t="shared" si="4"/>
        <v>0</v>
      </c>
      <c r="V41" s="48"/>
      <c r="W41" s="35"/>
    </row>
    <row r="42" spans="2:23" ht="15" x14ac:dyDescent="0.25">
      <c r="B42" s="60">
        <v>45</v>
      </c>
      <c r="C42" s="57" t="s">
        <v>50</v>
      </c>
      <c r="D42" s="52">
        <v>30</v>
      </c>
      <c r="E42" s="17" t="str">
        <f>IF(D42&gt; AVERAGE(D$5:$D$48)+$Q$10*STDEVA(D$5:$D$48),ROUNDDOWN(AVERAGE(D$5:$D$48)+$Q$10*STDEVA(D$5:$D$48),0),"")</f>
        <v/>
      </c>
      <c r="F42" s="22">
        <f t="shared" si="0"/>
        <v>30</v>
      </c>
      <c r="G42" s="17">
        <f t="shared" si="1"/>
        <v>0</v>
      </c>
      <c r="H42" s="17">
        <f t="shared" si="2"/>
        <v>0</v>
      </c>
      <c r="I42" s="17">
        <f t="shared" si="3"/>
        <v>0</v>
      </c>
      <c r="J42" s="17">
        <f t="shared" si="4"/>
        <v>1</v>
      </c>
      <c r="V42" s="42"/>
      <c r="W42" s="29"/>
    </row>
    <row r="43" spans="2:23" ht="15" x14ac:dyDescent="0.25">
      <c r="B43" s="60">
        <v>46</v>
      </c>
      <c r="C43" s="57" t="s">
        <v>51</v>
      </c>
      <c r="D43" s="52">
        <v>30</v>
      </c>
      <c r="E43" s="17" t="str">
        <f>IF(D43&gt; AVERAGE(D$5:$D$48)+$Q$10*STDEVA(D$5:$D$48),ROUNDDOWN(AVERAGE(D$5:$D$48)+$Q$10*STDEVA(D$5:$D$48),0),"")</f>
        <v/>
      </c>
      <c r="F43" s="22">
        <f t="shared" si="0"/>
        <v>30</v>
      </c>
      <c r="G43" s="17">
        <f t="shared" si="1"/>
        <v>0</v>
      </c>
      <c r="H43" s="17">
        <f t="shared" si="2"/>
        <v>0</v>
      </c>
      <c r="I43" s="17">
        <f t="shared" si="3"/>
        <v>0</v>
      </c>
      <c r="J43" s="17">
        <f t="shared" si="4"/>
        <v>1</v>
      </c>
      <c r="V43" s="42"/>
      <c r="W43" s="29"/>
    </row>
    <row r="44" spans="2:23" ht="15" x14ac:dyDescent="0.25">
      <c r="B44" s="60">
        <v>47</v>
      </c>
      <c r="C44" s="57" t="s">
        <v>78</v>
      </c>
      <c r="D44" s="52">
        <v>35</v>
      </c>
      <c r="E44" s="17" t="str">
        <f>IF(D44&gt; AVERAGE(D$5:$D$48)+$Q$10*STDEVA(D$5:$D$48),ROUNDDOWN(AVERAGE(D$5:$D$48)+$Q$10*STDEVA(D$5:$D$48),0),"")</f>
        <v/>
      </c>
      <c r="F44" s="22">
        <f t="shared" si="0"/>
        <v>35</v>
      </c>
      <c r="G44" s="17">
        <f t="shared" si="1"/>
        <v>0</v>
      </c>
      <c r="H44" s="17">
        <f t="shared" si="2"/>
        <v>0</v>
      </c>
      <c r="I44" s="17">
        <f t="shared" si="3"/>
        <v>0</v>
      </c>
      <c r="J44" s="17">
        <f t="shared" si="4"/>
        <v>1</v>
      </c>
      <c r="V44" s="42"/>
      <c r="W44" s="29"/>
    </row>
    <row r="45" spans="2:23" ht="15" x14ac:dyDescent="0.25">
      <c r="B45" s="60">
        <v>48</v>
      </c>
      <c r="C45" s="57" t="s">
        <v>81</v>
      </c>
      <c r="D45" s="52">
        <v>20</v>
      </c>
      <c r="E45" s="17" t="str">
        <f>IF(D45&gt; AVERAGE(D$5:$D$48)+$Q$10*STDEVA(D$5:$D$48),ROUNDDOWN(AVERAGE(D$5:$D$48)+$Q$10*STDEVA(D$5:$D$48),0),"")</f>
        <v/>
      </c>
      <c r="F45" s="22">
        <f t="shared" si="0"/>
        <v>20</v>
      </c>
      <c r="G45" s="17">
        <f t="shared" si="1"/>
        <v>0</v>
      </c>
      <c r="H45" s="17">
        <f t="shared" si="2"/>
        <v>0</v>
      </c>
      <c r="I45" s="17">
        <f t="shared" si="3"/>
        <v>1</v>
      </c>
      <c r="J45" s="17">
        <f t="shared" si="4"/>
        <v>0</v>
      </c>
      <c r="V45" s="42"/>
      <c r="W45" s="29"/>
    </row>
    <row r="46" spans="2:23" ht="15" x14ac:dyDescent="0.25">
      <c r="B46" s="60">
        <v>50</v>
      </c>
      <c r="C46" s="57" t="s">
        <v>55</v>
      </c>
      <c r="D46" s="52">
        <v>20</v>
      </c>
      <c r="E46" s="17" t="str">
        <f>IF(D46&gt; AVERAGE(D$5:$D$48)+$Q$10*STDEVA(D$5:$D$48),ROUNDDOWN(AVERAGE(D$5:$D$48)+$Q$10*STDEVA(D$5:$D$48),0),"")</f>
        <v/>
      </c>
      <c r="F46" s="22">
        <f t="shared" si="0"/>
        <v>20</v>
      </c>
      <c r="G46" s="17">
        <f t="shared" si="1"/>
        <v>0</v>
      </c>
      <c r="H46" s="17">
        <f t="shared" si="2"/>
        <v>0</v>
      </c>
      <c r="I46" s="17">
        <f t="shared" si="3"/>
        <v>1</v>
      </c>
      <c r="J46" s="17">
        <f t="shared" si="4"/>
        <v>0</v>
      </c>
      <c r="V46" s="46"/>
      <c r="W46" s="33"/>
    </row>
    <row r="47" spans="2:23" ht="15" x14ac:dyDescent="0.25">
      <c r="B47" s="60">
        <v>51</v>
      </c>
      <c r="C47" s="57" t="s">
        <v>8</v>
      </c>
      <c r="D47" s="52">
        <v>20</v>
      </c>
      <c r="E47" s="17" t="str">
        <f>IF(D47&gt; AVERAGE(D$5:$D$48)+$Q$10*STDEVA(D$5:$D$48),ROUNDDOWN(AVERAGE(D$5:$D$48)+$Q$10*STDEVA(D$5:$D$48),0),"")</f>
        <v/>
      </c>
      <c r="F47" s="22">
        <f t="shared" si="0"/>
        <v>20</v>
      </c>
      <c r="G47" s="17">
        <f t="shared" si="1"/>
        <v>0</v>
      </c>
      <c r="H47" s="17">
        <f t="shared" si="2"/>
        <v>0</v>
      </c>
      <c r="I47" s="17">
        <f t="shared" si="3"/>
        <v>1</v>
      </c>
      <c r="J47" s="17">
        <f t="shared" si="4"/>
        <v>0</v>
      </c>
      <c r="V47" s="44"/>
      <c r="W47" s="31"/>
    </row>
    <row r="48" spans="2:23" ht="15.75" thickBot="1" x14ac:dyDescent="0.3">
      <c r="B48" s="61">
        <v>52</v>
      </c>
      <c r="C48" s="58" t="s">
        <v>90</v>
      </c>
      <c r="D48" s="53">
        <v>0</v>
      </c>
      <c r="E48" s="55" t="str">
        <f>IF(D48&gt; AVERAGE(D$5:$D$48)+$Q$10*STDEVA(D$5:$D$48),ROUNDDOWN(AVERAGE(D$5:$D$48)+$Q$10*STDEVA(D$5:$D$48),0),"")</f>
        <v/>
      </c>
      <c r="F48" s="54">
        <f t="shared" si="0"/>
        <v>0</v>
      </c>
      <c r="G48" s="55">
        <f t="shared" si="1"/>
        <v>1</v>
      </c>
      <c r="H48" s="55">
        <f t="shared" si="2"/>
        <v>0</v>
      </c>
      <c r="I48" s="55">
        <f t="shared" si="3"/>
        <v>0</v>
      </c>
      <c r="J48" s="55">
        <f t="shared" si="4"/>
        <v>0</v>
      </c>
      <c r="P48" s="5"/>
      <c r="V48" s="46"/>
      <c r="W48" s="33"/>
    </row>
    <row r="49" spans="3:10" x14ac:dyDescent="0.2">
      <c r="C49" s="2"/>
      <c r="D49" s="50"/>
      <c r="E49" s="3"/>
      <c r="F49" s="3"/>
    </row>
    <row r="51" spans="3:10" x14ac:dyDescent="0.2">
      <c r="D51" s="51"/>
      <c r="E51" s="6"/>
      <c r="F51" s="6"/>
      <c r="J51" s="5"/>
    </row>
    <row r="52" spans="3:10" x14ac:dyDescent="0.2">
      <c r="J52" s="4"/>
    </row>
    <row r="53" spans="3:10" x14ac:dyDescent="0.2">
      <c r="J53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3:W53"/>
  <sheetViews>
    <sheetView workbookViewId="0">
      <selection activeCell="M4" sqref="M4"/>
    </sheetView>
  </sheetViews>
  <sheetFormatPr defaultRowHeight="12.75" x14ac:dyDescent="0.2"/>
  <cols>
    <col min="1" max="1" width="19.7109375" style="1" bestFit="1" customWidth="1"/>
    <col min="2" max="2" width="3.85546875" style="1" customWidth="1"/>
    <col min="3" max="3" width="22.7109375" style="1" bestFit="1" customWidth="1"/>
    <col min="4" max="4" width="10.7109375" style="49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8" width="9.140625" style="1"/>
    <col min="19" max="19" width="12" style="1" customWidth="1"/>
    <col min="20" max="16384" width="9.140625" style="1"/>
  </cols>
  <sheetData>
    <row r="3" spans="2:23" ht="13.5" thickBot="1" x14ac:dyDescent="0.25">
      <c r="S3" t="s">
        <v>24</v>
      </c>
      <c r="T3" s="23">
        <v>1.6180338999999999</v>
      </c>
    </row>
    <row r="4" spans="2:23" ht="13.5" thickBot="1" x14ac:dyDescent="0.25">
      <c r="B4" s="13" t="s">
        <v>7</v>
      </c>
      <c r="C4" s="59" t="s">
        <v>2</v>
      </c>
      <c r="D4" s="56" t="s">
        <v>10</v>
      </c>
      <c r="E4" s="13" t="s">
        <v>121</v>
      </c>
      <c r="F4" s="13" t="s">
        <v>122</v>
      </c>
      <c r="G4" s="16" t="s">
        <v>11</v>
      </c>
      <c r="H4" s="16" t="s">
        <v>12</v>
      </c>
      <c r="I4" s="16" t="s">
        <v>13</v>
      </c>
      <c r="J4" s="16" t="s">
        <v>14</v>
      </c>
      <c r="L4" s="21" t="s">
        <v>21</v>
      </c>
      <c r="M4" s="8">
        <f>(SUM(G5:G48)*M6+SUM(H5:H48)*M7+SUM(I5:I48)*M8+SUM(J5:J48)*M9)/(MAX(M6:M9)*(COUNT(B5:B48)))</f>
        <v>0.26704545454545453</v>
      </c>
      <c r="N4" s="8"/>
      <c r="O4"/>
      <c r="P4" s="21" t="s">
        <v>22</v>
      </c>
      <c r="Q4" s="8">
        <f>1- SUM(F5:F48)/(MAX(F5:F48)*COUNT(B5:B48))</f>
        <v>0.38636363636363635</v>
      </c>
      <c r="S4" s="24" t="s">
        <v>25</v>
      </c>
      <c r="T4" s="8">
        <f>(T3^3*SUM(G5:G48)+T3^2*SUM(H5:H48)+T3*SUM(I5:I48)+SUM(J5:J48))/(COUNT(B5:B48)*T3^3)</f>
        <v>0.25343010688271084</v>
      </c>
    </row>
    <row r="5" spans="2:23" ht="14.25" customHeight="1" x14ac:dyDescent="0.25">
      <c r="B5" s="60">
        <v>2</v>
      </c>
      <c r="C5" s="57" t="s">
        <v>0</v>
      </c>
      <c r="D5" s="52">
        <v>45</v>
      </c>
      <c r="E5" s="17" t="str">
        <f>IF(D5&gt; AVERAGE(D$5:$D$48)+$Q$10*STDEVA(D$5:$D$48),ROUNDDOWN(AVERAGE(D$5:$D$48)+$Q$10*STDEVA(D$5:$D$48),0),"")</f>
        <v/>
      </c>
      <c r="F5" s="22">
        <f t="shared" ref="F5:F48" si="0">IF(E5="",D5,E5)</f>
        <v>45</v>
      </c>
      <c r="G5" s="17">
        <f t="shared" ref="G5:G48" si="1">IF($D5&lt;=1,1,0)</f>
        <v>0</v>
      </c>
      <c r="H5" s="17">
        <f t="shared" ref="H5:H48" si="2">IF(AND($D5&gt;1,$D5&lt;=$M$14),1,0)</f>
        <v>0</v>
      </c>
      <c r="I5" s="17">
        <f t="shared" ref="I5:I48" si="3">IF(AND($D5&lt;=$M$15,$D5 &gt; $M$14),1,0)</f>
        <v>0</v>
      </c>
      <c r="J5" s="17">
        <f t="shared" ref="J5:J48" si="4">IF($D5 &gt; $M$15,1,0)</f>
        <v>1</v>
      </c>
      <c r="L5" s="18"/>
      <c r="M5" s="18"/>
      <c r="N5" s="18"/>
      <c r="O5"/>
      <c r="P5"/>
      <c r="Q5"/>
      <c r="V5" s="41"/>
      <c r="W5" s="28"/>
    </row>
    <row r="6" spans="2:23" ht="15" x14ac:dyDescent="0.25">
      <c r="B6" s="60">
        <v>3</v>
      </c>
      <c r="C6" s="57" t="s">
        <v>3</v>
      </c>
      <c r="D6" s="52">
        <v>30</v>
      </c>
      <c r="E6" s="17" t="str">
        <f>IF(D6&gt; AVERAGE(D$5:$D$48)+$Q$10*STDEVA(D$5:$D$48),ROUNDDOWN(AVERAGE(D$5:$D$48)+$Q$10*STDEVA(D$5:$D$48),0),"")</f>
        <v/>
      </c>
      <c r="F6" s="22">
        <f t="shared" si="0"/>
        <v>30</v>
      </c>
      <c r="G6" s="17">
        <f t="shared" si="1"/>
        <v>0</v>
      </c>
      <c r="H6" s="17">
        <f t="shared" si="2"/>
        <v>0</v>
      </c>
      <c r="I6" s="17">
        <f t="shared" si="3"/>
        <v>0</v>
      </c>
      <c r="J6" s="17">
        <f t="shared" si="4"/>
        <v>1</v>
      </c>
      <c r="L6" s="18" t="s">
        <v>15</v>
      </c>
      <c r="M6" s="18">
        <v>4</v>
      </c>
      <c r="N6" s="18"/>
      <c r="O6"/>
      <c r="P6"/>
      <c r="Q6"/>
      <c r="V6" s="41"/>
      <c r="W6" s="28"/>
    </row>
    <row r="7" spans="2:23" ht="15.75" customHeight="1" x14ac:dyDescent="0.25">
      <c r="B7" s="60">
        <v>4</v>
      </c>
      <c r="C7" s="57" t="s">
        <v>80</v>
      </c>
      <c r="D7" s="52">
        <v>30</v>
      </c>
      <c r="E7" s="17" t="str">
        <f>IF(D7&gt; AVERAGE(D$5:$D$48)+$Q$10*STDEVA(D$5:$D$48),ROUNDDOWN(AVERAGE(D$5:$D$48)+$Q$10*STDEVA(D$5:$D$48),0),"")</f>
        <v/>
      </c>
      <c r="F7" s="22">
        <f t="shared" si="0"/>
        <v>30</v>
      </c>
      <c r="G7" s="17">
        <f t="shared" si="1"/>
        <v>0</v>
      </c>
      <c r="H7" s="17">
        <f t="shared" si="2"/>
        <v>0</v>
      </c>
      <c r="I7" s="17">
        <f t="shared" si="3"/>
        <v>0</v>
      </c>
      <c r="J7" s="17">
        <f t="shared" si="4"/>
        <v>1</v>
      </c>
      <c r="L7" s="18" t="s">
        <v>16</v>
      </c>
      <c r="M7" s="18">
        <v>3</v>
      </c>
      <c r="N7" s="18"/>
      <c r="O7"/>
      <c r="P7" t="s">
        <v>58</v>
      </c>
      <c r="Q7" s="8">
        <f>(M4+Q4)/2</f>
        <v>0.32670454545454541</v>
      </c>
      <c r="V7" s="41"/>
      <c r="W7" s="28"/>
    </row>
    <row r="8" spans="2:23" ht="15.75" customHeight="1" x14ac:dyDescent="0.25">
      <c r="B8" s="60">
        <v>5</v>
      </c>
      <c r="C8" s="57" t="s">
        <v>26</v>
      </c>
      <c r="D8" s="52">
        <v>30</v>
      </c>
      <c r="E8" s="17" t="str">
        <f>IF(D8&gt; AVERAGE(D$5:$D$48)+$Q$10*STDEVA(D$5:$D$48),ROUNDDOWN(AVERAGE(D$5:$D$48)+$Q$10*STDEVA(D$5:$D$48),0),"")</f>
        <v/>
      </c>
      <c r="F8" s="22">
        <f t="shared" si="0"/>
        <v>30</v>
      </c>
      <c r="G8" s="17">
        <f t="shared" si="1"/>
        <v>0</v>
      </c>
      <c r="H8" s="17">
        <f t="shared" si="2"/>
        <v>0</v>
      </c>
      <c r="I8" s="17">
        <f t="shared" si="3"/>
        <v>0</v>
      </c>
      <c r="J8" s="17">
        <f t="shared" si="4"/>
        <v>1</v>
      </c>
      <c r="L8" s="18" t="s">
        <v>17</v>
      </c>
      <c r="M8" s="18">
        <v>2</v>
      </c>
      <c r="N8" s="18"/>
      <c r="O8"/>
      <c r="P8"/>
      <c r="Q8"/>
      <c r="V8" s="41"/>
      <c r="W8" s="28"/>
    </row>
    <row r="9" spans="2:23" ht="15" x14ac:dyDescent="0.25">
      <c r="B9" s="60">
        <v>7</v>
      </c>
      <c r="C9" s="57" t="s">
        <v>27</v>
      </c>
      <c r="D9" s="52">
        <v>75</v>
      </c>
      <c r="E9" s="17">
        <f>IF(D9&gt; AVERAGE(D$5:$D$48)+$Q$10*STDEVA(D$5:$D$48),ROUNDDOWN(AVERAGE(D$5:$D$48)+$Q$10*STDEVA(D$5:$D$48),0),"")</f>
        <v>60</v>
      </c>
      <c r="F9" s="22">
        <f t="shared" si="0"/>
        <v>60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18</v>
      </c>
      <c r="M9" s="18">
        <v>1</v>
      </c>
      <c r="N9" s="18"/>
      <c r="O9"/>
      <c r="P9"/>
      <c r="Q9"/>
      <c r="V9" s="42"/>
      <c r="W9" s="29"/>
    </row>
    <row r="10" spans="2:23" ht="15" x14ac:dyDescent="0.25">
      <c r="B10" s="60">
        <v>8</v>
      </c>
      <c r="C10" s="57" t="s">
        <v>28</v>
      </c>
      <c r="D10" s="52">
        <v>30</v>
      </c>
      <c r="E10" s="17" t="str">
        <f>IF(D10&gt; AVERAGE(D$5:$D$48)+$Q$10*STDEVA(D$5:$D$48),ROUNDDOWN(AVERAGE(D$5:$D$48)+$Q$10*STDEVA(D$5:$D$48),0),"")</f>
        <v/>
      </c>
      <c r="F10" s="22">
        <f t="shared" si="0"/>
        <v>30</v>
      </c>
      <c r="G10" s="17">
        <f t="shared" si="1"/>
        <v>0</v>
      </c>
      <c r="H10" s="17">
        <f t="shared" si="2"/>
        <v>0</v>
      </c>
      <c r="I10" s="17">
        <f t="shared" si="3"/>
        <v>0</v>
      </c>
      <c r="J10" s="17">
        <f t="shared" si="4"/>
        <v>1</v>
      </c>
      <c r="L10" s="18"/>
      <c r="M10" s="18"/>
      <c r="N10" s="18"/>
      <c r="O10"/>
      <c r="P10" t="s">
        <v>104</v>
      </c>
      <c r="Q10" s="8">
        <f>'Solutions with Decompression'!C31</f>
        <v>1</v>
      </c>
      <c r="V10" s="43"/>
      <c r="W10" s="30"/>
    </row>
    <row r="11" spans="2:23" ht="15" x14ac:dyDescent="0.25">
      <c r="B11" s="60">
        <v>9</v>
      </c>
      <c r="C11" s="57" t="s">
        <v>1</v>
      </c>
      <c r="D11" s="52">
        <v>100</v>
      </c>
      <c r="E11" s="17">
        <f>IF(D11&gt; AVERAGE(D$5:$D$48)+$Q$10*STDEVA(D$5:$D$48),ROUNDDOWN(AVERAGE(D$5:$D$48)+$Q$10*STDEVA(D$5:$D$48),0),"")</f>
        <v>60</v>
      </c>
      <c r="F11" s="22">
        <f t="shared" si="0"/>
        <v>60</v>
      </c>
      <c r="G11" s="17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1</v>
      </c>
      <c r="L11" s="18" t="s">
        <v>9</v>
      </c>
      <c r="M11" s="18">
        <f>SUM(M6:M10)</f>
        <v>10</v>
      </c>
      <c r="N11" s="18"/>
      <c r="O11"/>
      <c r="P11"/>
      <c r="Q11"/>
      <c r="V11" s="44"/>
      <c r="W11" s="31"/>
    </row>
    <row r="12" spans="2:23" ht="15" x14ac:dyDescent="0.25">
      <c r="B12" s="60">
        <v>10</v>
      </c>
      <c r="C12" s="57" t="s">
        <v>4</v>
      </c>
      <c r="D12" s="52">
        <v>100</v>
      </c>
      <c r="E12" s="17">
        <f>IF(D12&gt; AVERAGE(D$5:$D$48)+$Q$10*STDEVA(D$5:$D$48),ROUNDDOWN(AVERAGE(D$5:$D$48)+$Q$10*STDEVA(D$5:$D$48),0),"")</f>
        <v>60</v>
      </c>
      <c r="F12" s="22">
        <f t="shared" si="0"/>
        <v>60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  <c r="V12" s="44"/>
      <c r="W12" s="31"/>
    </row>
    <row r="13" spans="2:23" ht="15" x14ac:dyDescent="0.25">
      <c r="B13" s="60">
        <v>11</v>
      </c>
      <c r="C13" s="57" t="s">
        <v>123</v>
      </c>
      <c r="D13" s="52">
        <v>45</v>
      </c>
      <c r="E13" s="17" t="str">
        <f>IF(D13&gt; AVERAGE(D$5:$D$48)+$Q$10*STDEVA(D$5:$D$48),ROUNDDOWN(AVERAGE(D$5:$D$48)+$Q$10*STDEVA(D$5:$D$48),0),"")</f>
        <v/>
      </c>
      <c r="F13" s="22">
        <f t="shared" si="0"/>
        <v>45</v>
      </c>
      <c r="G13" s="17">
        <f t="shared" si="1"/>
        <v>0</v>
      </c>
      <c r="H13" s="17">
        <f t="shared" si="2"/>
        <v>0</v>
      </c>
      <c r="I13" s="17">
        <f t="shared" si="3"/>
        <v>0</v>
      </c>
      <c r="J13" s="17">
        <f t="shared" si="4"/>
        <v>1</v>
      </c>
      <c r="L13"/>
      <c r="M13"/>
      <c r="N13"/>
      <c r="O13"/>
      <c r="P13"/>
      <c r="Q13"/>
      <c r="V13" s="45"/>
      <c r="W13" s="32"/>
    </row>
    <row r="14" spans="2:23" ht="15" x14ac:dyDescent="0.25">
      <c r="B14" s="60">
        <v>12</v>
      </c>
      <c r="C14" s="57" t="s">
        <v>44</v>
      </c>
      <c r="D14" s="52">
        <v>75</v>
      </c>
      <c r="E14" s="17">
        <f>IF(D14&gt; AVERAGE(D$5:$D$48)+$Q$10*STDEVA(D$5:$D$48),ROUNDDOWN(AVERAGE(D$5:$D$48)+$Q$10*STDEVA(D$5:$D$48),0),"")</f>
        <v>60</v>
      </c>
      <c r="F14" s="22">
        <f t="shared" si="0"/>
        <v>60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19</v>
      </c>
      <c r="M14">
        <v>9</v>
      </c>
      <c r="N14"/>
      <c r="O14"/>
      <c r="P14"/>
      <c r="Q14" s="8"/>
      <c r="V14" s="42"/>
      <c r="W14" s="29"/>
    </row>
    <row r="15" spans="2:23" ht="15" x14ac:dyDescent="0.25">
      <c r="B15" s="60">
        <v>13</v>
      </c>
      <c r="C15" s="57" t="s">
        <v>49</v>
      </c>
      <c r="D15" s="52">
        <v>90</v>
      </c>
      <c r="E15" s="17">
        <f>IF(D15&gt; AVERAGE(D$5:$D$48)+$Q$10*STDEVA(D$5:$D$48),ROUNDDOWN(AVERAGE(D$5:$D$48)+$Q$10*STDEVA(D$5:$D$48),0),"")</f>
        <v>60</v>
      </c>
      <c r="F15" s="22">
        <f t="shared" si="0"/>
        <v>60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20</v>
      </c>
      <c r="M15">
        <v>26</v>
      </c>
      <c r="N15"/>
      <c r="O15"/>
      <c r="P15"/>
      <c r="Q15"/>
      <c r="V15" s="46"/>
      <c r="W15" s="33"/>
    </row>
    <row r="16" spans="2:23" ht="15" x14ac:dyDescent="0.25">
      <c r="B16" s="60">
        <v>14</v>
      </c>
      <c r="C16" s="57" t="s">
        <v>6</v>
      </c>
      <c r="D16" s="52">
        <v>40</v>
      </c>
      <c r="E16" s="17" t="str">
        <f>IF(D16&gt; AVERAGE(D$5:$D$48)+$Q$10*STDEVA(D$5:$D$48),ROUNDDOWN(AVERAGE(D$5:$D$48)+$Q$10*STDEVA(D$5:$D$48),0),"")</f>
        <v/>
      </c>
      <c r="F16" s="22">
        <f t="shared" si="0"/>
        <v>40</v>
      </c>
      <c r="G16" s="17">
        <f t="shared" si="1"/>
        <v>0</v>
      </c>
      <c r="H16" s="17">
        <f t="shared" si="2"/>
        <v>0</v>
      </c>
      <c r="I16" s="17">
        <f t="shared" si="3"/>
        <v>0</v>
      </c>
      <c r="J16" s="17">
        <f t="shared" si="4"/>
        <v>1</v>
      </c>
      <c r="V16" s="45"/>
      <c r="W16" s="32"/>
    </row>
    <row r="17" spans="2:23" ht="15" x14ac:dyDescent="0.25">
      <c r="B17" s="60">
        <v>15</v>
      </c>
      <c r="C17" s="57" t="s">
        <v>30</v>
      </c>
      <c r="D17" s="52">
        <v>35</v>
      </c>
      <c r="E17" s="17" t="str">
        <f>IF(D17&gt; AVERAGE(D$5:$D$48)+$Q$10*STDEVA(D$5:$D$48),ROUNDDOWN(AVERAGE(D$5:$D$48)+$Q$10*STDEVA(D$5:$D$48),0),"")</f>
        <v/>
      </c>
      <c r="F17" s="22">
        <f t="shared" si="0"/>
        <v>35</v>
      </c>
      <c r="G17" s="17">
        <f t="shared" si="1"/>
        <v>0</v>
      </c>
      <c r="H17" s="17">
        <f t="shared" si="2"/>
        <v>0</v>
      </c>
      <c r="I17" s="17">
        <f t="shared" si="3"/>
        <v>0</v>
      </c>
      <c r="J17" s="17">
        <f t="shared" si="4"/>
        <v>1</v>
      </c>
      <c r="V17" s="45"/>
      <c r="W17" s="32"/>
    </row>
    <row r="18" spans="2:23" ht="15" x14ac:dyDescent="0.25">
      <c r="B18" s="60">
        <v>16</v>
      </c>
      <c r="C18" s="57" t="s">
        <v>5</v>
      </c>
      <c r="D18" s="52">
        <v>30</v>
      </c>
      <c r="E18" s="17" t="str">
        <f>IF(D18&gt; AVERAGE(D$5:$D$48)+$Q$10*STDEVA(D$5:$D$48),ROUNDDOWN(AVERAGE(D$5:$D$48)+$Q$10*STDEVA(D$5:$D$48),0),"")</f>
        <v/>
      </c>
      <c r="F18" s="22">
        <f t="shared" si="0"/>
        <v>30</v>
      </c>
      <c r="G18" s="17">
        <f t="shared" si="1"/>
        <v>0</v>
      </c>
      <c r="H18" s="17">
        <f t="shared" si="2"/>
        <v>0</v>
      </c>
      <c r="I18" s="17">
        <f t="shared" si="3"/>
        <v>0</v>
      </c>
      <c r="J18" s="17">
        <f t="shared" si="4"/>
        <v>1</v>
      </c>
      <c r="V18" s="45"/>
      <c r="W18" s="32"/>
    </row>
    <row r="19" spans="2:23" ht="15" x14ac:dyDescent="0.25">
      <c r="B19" s="60">
        <v>18</v>
      </c>
      <c r="C19" s="57" t="s">
        <v>35</v>
      </c>
      <c r="D19" s="52">
        <v>35</v>
      </c>
      <c r="E19" s="17" t="str">
        <f>IF(D19&gt; AVERAGE(D$5:$D$48)+$Q$10*STDEVA(D$5:$D$48),ROUNDDOWN(AVERAGE(D$5:$D$48)+$Q$10*STDEVA(D$5:$D$48),0),"")</f>
        <v/>
      </c>
      <c r="F19" s="22">
        <f t="shared" si="0"/>
        <v>35</v>
      </c>
      <c r="G19" s="17">
        <f t="shared" si="1"/>
        <v>0</v>
      </c>
      <c r="H19" s="17">
        <f t="shared" si="2"/>
        <v>0</v>
      </c>
      <c r="I19" s="17">
        <f t="shared" si="3"/>
        <v>0</v>
      </c>
      <c r="J19" s="17">
        <f t="shared" si="4"/>
        <v>1</v>
      </c>
      <c r="V19" s="47"/>
      <c r="W19" s="34"/>
    </row>
    <row r="20" spans="2:23" ht="15" x14ac:dyDescent="0.25">
      <c r="B20" s="60">
        <v>19</v>
      </c>
      <c r="C20" s="57" t="s">
        <v>29</v>
      </c>
      <c r="D20" s="52">
        <v>35</v>
      </c>
      <c r="E20" s="17" t="str">
        <f>IF(D20&gt; AVERAGE(D$5:$D$48)+$Q$10*STDEVA(D$5:$D$48),ROUNDDOWN(AVERAGE(D$5:$D$48)+$Q$10*STDEVA(D$5:$D$48),0),"")</f>
        <v/>
      </c>
      <c r="F20" s="22">
        <f t="shared" si="0"/>
        <v>35</v>
      </c>
      <c r="G20" s="17">
        <f t="shared" si="1"/>
        <v>0</v>
      </c>
      <c r="H20" s="17">
        <f t="shared" si="2"/>
        <v>0</v>
      </c>
      <c r="I20" s="17">
        <f t="shared" si="3"/>
        <v>0</v>
      </c>
      <c r="J20" s="17">
        <f t="shared" si="4"/>
        <v>1</v>
      </c>
      <c r="L20" s="1" t="s">
        <v>23</v>
      </c>
      <c r="M20" s="1" t="str">
        <f>IF(SUM(G5:J48)=COUNT(B5:B48),"Passed","FAILED")</f>
        <v>Passed</v>
      </c>
      <c r="V20" s="47"/>
      <c r="W20" s="34"/>
    </row>
    <row r="21" spans="2:23" ht="15" x14ac:dyDescent="0.25">
      <c r="B21" s="60">
        <v>20</v>
      </c>
      <c r="C21" s="57" t="s">
        <v>33</v>
      </c>
      <c r="D21" s="52">
        <v>40</v>
      </c>
      <c r="E21" s="17" t="str">
        <f>IF(D21&gt; AVERAGE(D$5:$D$48)+$Q$10*STDEVA(D$5:$D$48),ROUNDDOWN(AVERAGE(D$5:$D$48)+$Q$10*STDEVA(D$5:$D$48),0),"")</f>
        <v/>
      </c>
      <c r="F21" s="22">
        <f t="shared" si="0"/>
        <v>40</v>
      </c>
      <c r="G21" s="17">
        <f t="shared" si="1"/>
        <v>0</v>
      </c>
      <c r="H21" s="17">
        <f t="shared" si="2"/>
        <v>0</v>
      </c>
      <c r="I21" s="17">
        <f t="shared" si="3"/>
        <v>0</v>
      </c>
      <c r="J21" s="17">
        <f t="shared" si="4"/>
        <v>1</v>
      </c>
      <c r="V21" s="47"/>
      <c r="W21" s="34"/>
    </row>
    <row r="22" spans="2:23" ht="15" x14ac:dyDescent="0.25">
      <c r="B22" s="60">
        <v>21</v>
      </c>
      <c r="C22" s="57" t="s">
        <v>31</v>
      </c>
      <c r="D22" s="52">
        <v>40</v>
      </c>
      <c r="E22" s="17" t="str">
        <f>IF(D22&gt; AVERAGE(D$5:$D$48)+$Q$10*STDEVA(D$5:$D$48),ROUNDDOWN(AVERAGE(D$5:$D$48)+$Q$10*STDEVA(D$5:$D$48),0),"")</f>
        <v/>
      </c>
      <c r="F22" s="22">
        <f t="shared" si="0"/>
        <v>40</v>
      </c>
      <c r="G22" s="17">
        <f t="shared" si="1"/>
        <v>0</v>
      </c>
      <c r="H22" s="17">
        <f t="shared" si="2"/>
        <v>0</v>
      </c>
      <c r="I22" s="17">
        <f t="shared" si="3"/>
        <v>0</v>
      </c>
      <c r="J22" s="17">
        <f t="shared" si="4"/>
        <v>1</v>
      </c>
      <c r="V22" s="47"/>
      <c r="W22" s="34"/>
    </row>
    <row r="23" spans="2:23" ht="15" x14ac:dyDescent="0.25">
      <c r="B23" s="60">
        <v>22</v>
      </c>
      <c r="C23" s="57" t="s">
        <v>73</v>
      </c>
      <c r="D23" s="52">
        <v>35</v>
      </c>
      <c r="E23" s="17" t="str">
        <f>IF(D23&gt; AVERAGE(D$5:$D$48)+$Q$10*STDEVA(D$5:$D$48),ROUNDDOWN(AVERAGE(D$5:$D$48)+$Q$10*STDEVA(D$5:$D$48),0),"")</f>
        <v/>
      </c>
      <c r="F23" s="22">
        <f t="shared" si="0"/>
        <v>35</v>
      </c>
      <c r="G23" s="17">
        <f t="shared" si="1"/>
        <v>0</v>
      </c>
      <c r="H23" s="17">
        <f t="shared" si="2"/>
        <v>0</v>
      </c>
      <c r="I23" s="17">
        <f t="shared" si="3"/>
        <v>0</v>
      </c>
      <c r="J23" s="17">
        <f t="shared" si="4"/>
        <v>1</v>
      </c>
      <c r="L23" s="1" t="s">
        <v>92</v>
      </c>
      <c r="V23" s="47"/>
      <c r="W23" s="34"/>
    </row>
    <row r="24" spans="2:23" ht="15" x14ac:dyDescent="0.25">
      <c r="B24" s="60">
        <v>23</v>
      </c>
      <c r="C24" s="57" t="s">
        <v>36</v>
      </c>
      <c r="D24" s="52">
        <v>30</v>
      </c>
      <c r="E24" s="17" t="str">
        <f>IF(D24&gt; AVERAGE(D$5:$D$48)+$Q$10*STDEVA(D$5:$D$48),ROUNDDOWN(AVERAGE(D$5:$D$48)+$Q$10*STDEVA(D$5:$D$48),0),"")</f>
        <v/>
      </c>
      <c r="F24" s="22">
        <f t="shared" si="0"/>
        <v>30</v>
      </c>
      <c r="G24" s="17">
        <f t="shared" si="1"/>
        <v>0</v>
      </c>
      <c r="H24" s="17">
        <f t="shared" si="2"/>
        <v>0</v>
      </c>
      <c r="I24" s="17">
        <f t="shared" si="3"/>
        <v>0</v>
      </c>
      <c r="J24" s="17">
        <f t="shared" si="4"/>
        <v>1</v>
      </c>
      <c r="V24" s="45"/>
      <c r="W24" s="34"/>
    </row>
    <row r="25" spans="2:23" ht="15" x14ac:dyDescent="0.25">
      <c r="B25" s="60">
        <v>24</v>
      </c>
      <c r="C25" s="57" t="s">
        <v>38</v>
      </c>
      <c r="D25" s="52">
        <v>35</v>
      </c>
      <c r="E25" s="17" t="str">
        <f>IF(D25&gt; AVERAGE(D$5:$D$48)+$Q$10*STDEVA(D$5:$D$48),ROUNDDOWN(AVERAGE(D$5:$D$48)+$Q$10*STDEVA(D$5:$D$48),0),"")</f>
        <v/>
      </c>
      <c r="F25" s="22">
        <f t="shared" si="0"/>
        <v>35</v>
      </c>
      <c r="G25" s="17">
        <f t="shared" si="1"/>
        <v>0</v>
      </c>
      <c r="H25" s="17">
        <f t="shared" si="2"/>
        <v>0</v>
      </c>
      <c r="I25" s="17">
        <f t="shared" si="3"/>
        <v>0</v>
      </c>
      <c r="J25" s="17">
        <f t="shared" si="4"/>
        <v>1</v>
      </c>
      <c r="V25" s="47"/>
      <c r="W25" s="34"/>
    </row>
    <row r="26" spans="2:23" ht="15" x14ac:dyDescent="0.25">
      <c r="B26" s="60">
        <v>26</v>
      </c>
      <c r="C26" s="57" t="s">
        <v>41</v>
      </c>
      <c r="D26" s="52">
        <v>80</v>
      </c>
      <c r="E26" s="17">
        <f>IF(D26&gt; AVERAGE(D$5:$D$48)+$Q$10*STDEVA(D$5:$D$48),ROUNDDOWN(AVERAGE(D$5:$D$48)+$Q$10*STDEVA(D$5:$D$48),0),"")</f>
        <v>60</v>
      </c>
      <c r="F26" s="22">
        <f t="shared" si="0"/>
        <v>60</v>
      </c>
      <c r="G26" s="17">
        <f t="shared" si="1"/>
        <v>0</v>
      </c>
      <c r="H26" s="17">
        <f t="shared" si="2"/>
        <v>0</v>
      </c>
      <c r="I26" s="17">
        <f t="shared" si="3"/>
        <v>0</v>
      </c>
      <c r="J26" s="17">
        <f t="shared" si="4"/>
        <v>1</v>
      </c>
      <c r="V26" s="47"/>
      <c r="W26" s="34"/>
    </row>
    <row r="27" spans="2:23" ht="15" x14ac:dyDescent="0.25">
      <c r="B27" s="60">
        <v>27</v>
      </c>
      <c r="C27" s="57" t="s">
        <v>39</v>
      </c>
      <c r="D27" s="52">
        <v>30</v>
      </c>
      <c r="E27" s="17" t="str">
        <f>IF(D27&gt; AVERAGE(D$5:$D$48)+$Q$10*STDEVA(D$5:$D$48),ROUNDDOWN(AVERAGE(D$5:$D$48)+$Q$10*STDEVA(D$5:$D$48),0),"")</f>
        <v/>
      </c>
      <c r="F27" s="22">
        <f t="shared" si="0"/>
        <v>30</v>
      </c>
      <c r="G27" s="17">
        <f t="shared" si="1"/>
        <v>0</v>
      </c>
      <c r="H27" s="17">
        <f t="shared" si="2"/>
        <v>0</v>
      </c>
      <c r="I27" s="17">
        <f t="shared" si="3"/>
        <v>0</v>
      </c>
      <c r="J27" s="17">
        <f t="shared" si="4"/>
        <v>1</v>
      </c>
      <c r="V27" s="48"/>
      <c r="W27" s="35"/>
    </row>
    <row r="28" spans="2:23" ht="15" x14ac:dyDescent="0.25">
      <c r="B28" s="60">
        <v>28</v>
      </c>
      <c r="C28" s="57" t="s">
        <v>32</v>
      </c>
      <c r="D28" s="52">
        <v>30</v>
      </c>
      <c r="E28" s="17" t="str">
        <f>IF(D28&gt; AVERAGE(D$5:$D$48)+$Q$10*STDEVA(D$5:$D$48),ROUNDDOWN(AVERAGE(D$5:$D$48)+$Q$10*STDEVA(D$5:$D$48),0),"")</f>
        <v/>
      </c>
      <c r="F28" s="22">
        <f t="shared" si="0"/>
        <v>30</v>
      </c>
      <c r="G28" s="17">
        <f t="shared" si="1"/>
        <v>0</v>
      </c>
      <c r="H28" s="17">
        <f t="shared" si="2"/>
        <v>0</v>
      </c>
      <c r="I28" s="17">
        <f t="shared" si="3"/>
        <v>0</v>
      </c>
      <c r="J28" s="17">
        <f t="shared" si="4"/>
        <v>1</v>
      </c>
      <c r="V28" s="48"/>
      <c r="W28" s="35"/>
    </row>
    <row r="29" spans="2:23" ht="15" x14ac:dyDescent="0.25">
      <c r="B29" s="60">
        <v>29</v>
      </c>
      <c r="C29" s="57" t="s">
        <v>37</v>
      </c>
      <c r="D29" s="52">
        <v>30</v>
      </c>
      <c r="E29" s="17" t="str">
        <f>IF(D29&gt; AVERAGE(D$5:$D$48)+$Q$10*STDEVA(D$5:$D$48),ROUNDDOWN(AVERAGE(D$5:$D$48)+$Q$10*STDEVA(D$5:$D$48),0),"")</f>
        <v/>
      </c>
      <c r="F29" s="22">
        <f t="shared" si="0"/>
        <v>30</v>
      </c>
      <c r="G29" s="17">
        <f t="shared" si="1"/>
        <v>0</v>
      </c>
      <c r="H29" s="17">
        <f t="shared" si="2"/>
        <v>0</v>
      </c>
      <c r="I29" s="17">
        <f t="shared" si="3"/>
        <v>0</v>
      </c>
      <c r="J29" s="17">
        <f t="shared" si="4"/>
        <v>1</v>
      </c>
      <c r="V29" s="48"/>
      <c r="W29" s="35"/>
    </row>
    <row r="30" spans="2:23" ht="15" x14ac:dyDescent="0.25">
      <c r="B30" s="60">
        <v>30</v>
      </c>
      <c r="C30" s="57" t="s">
        <v>34</v>
      </c>
      <c r="D30" s="52">
        <v>30</v>
      </c>
      <c r="E30" s="17" t="str">
        <f>IF(D30&gt; AVERAGE(D$5:$D$48)+$Q$10*STDEVA(D$5:$D$48),ROUNDDOWN(AVERAGE(D$5:$D$48)+$Q$10*STDEVA(D$5:$D$48),0),"")</f>
        <v/>
      </c>
      <c r="F30" s="22">
        <f t="shared" si="0"/>
        <v>30</v>
      </c>
      <c r="G30" s="17">
        <f t="shared" si="1"/>
        <v>0</v>
      </c>
      <c r="H30" s="17">
        <f t="shared" si="2"/>
        <v>0</v>
      </c>
      <c r="I30" s="17">
        <f t="shared" si="3"/>
        <v>0</v>
      </c>
      <c r="J30" s="17">
        <f t="shared" si="4"/>
        <v>1</v>
      </c>
      <c r="V30" s="48"/>
      <c r="W30" s="35"/>
    </row>
    <row r="31" spans="2:23" ht="15" x14ac:dyDescent="0.25">
      <c r="B31" s="60">
        <v>31</v>
      </c>
      <c r="C31" s="57" t="s">
        <v>74</v>
      </c>
      <c r="D31" s="52">
        <v>30</v>
      </c>
      <c r="E31" s="17" t="str">
        <f>IF(D31&gt; AVERAGE(D$5:$D$48)+$Q$10*STDEVA(D$5:$D$48),ROUNDDOWN(AVERAGE(D$5:$D$48)+$Q$10*STDEVA(D$5:$D$48),0),"")</f>
        <v/>
      </c>
      <c r="F31" s="22">
        <f t="shared" si="0"/>
        <v>30</v>
      </c>
      <c r="G31" s="17">
        <f t="shared" si="1"/>
        <v>0</v>
      </c>
      <c r="H31" s="17">
        <f t="shared" si="2"/>
        <v>0</v>
      </c>
      <c r="I31" s="17">
        <f t="shared" si="3"/>
        <v>0</v>
      </c>
      <c r="J31" s="17">
        <f t="shared" si="4"/>
        <v>1</v>
      </c>
      <c r="V31" s="48"/>
      <c r="W31" s="35"/>
    </row>
    <row r="32" spans="2:23" ht="15" x14ac:dyDescent="0.25">
      <c r="B32" s="60">
        <v>32</v>
      </c>
      <c r="C32" s="57" t="s">
        <v>42</v>
      </c>
      <c r="D32" s="52">
        <v>30</v>
      </c>
      <c r="E32" s="17" t="str">
        <f>IF(D32&gt; AVERAGE(D$5:$D$48)+$Q$10*STDEVA(D$5:$D$48),ROUNDDOWN(AVERAGE(D$5:$D$48)+$Q$10*STDEVA(D$5:$D$48),0),"")</f>
        <v/>
      </c>
      <c r="F32" s="22">
        <f t="shared" si="0"/>
        <v>30</v>
      </c>
      <c r="G32" s="17">
        <f t="shared" si="1"/>
        <v>0</v>
      </c>
      <c r="H32" s="17">
        <f t="shared" si="2"/>
        <v>0</v>
      </c>
      <c r="I32" s="17">
        <f t="shared" si="3"/>
        <v>0</v>
      </c>
      <c r="J32" s="17">
        <f t="shared" si="4"/>
        <v>1</v>
      </c>
      <c r="V32" s="48"/>
      <c r="W32" s="35"/>
    </row>
    <row r="33" spans="2:23" ht="15" x14ac:dyDescent="0.25">
      <c r="B33" s="60">
        <v>33</v>
      </c>
      <c r="C33" s="57" t="s">
        <v>40</v>
      </c>
      <c r="D33" s="52">
        <v>30</v>
      </c>
      <c r="E33" s="17" t="str">
        <f>IF(D33&gt; AVERAGE(D$5:$D$48)+$Q$10*STDEVA(D$5:$D$48),ROUNDDOWN(AVERAGE(D$5:$D$48)+$Q$10*STDEVA(D$5:$D$48),0),"")</f>
        <v/>
      </c>
      <c r="F33" s="22">
        <f t="shared" si="0"/>
        <v>30</v>
      </c>
      <c r="G33" s="17">
        <f t="shared" si="1"/>
        <v>0</v>
      </c>
      <c r="H33" s="17">
        <f t="shared" si="2"/>
        <v>0</v>
      </c>
      <c r="I33" s="17">
        <f t="shared" si="3"/>
        <v>0</v>
      </c>
      <c r="J33" s="17">
        <f t="shared" si="4"/>
        <v>1</v>
      </c>
      <c r="V33" s="48"/>
      <c r="W33" s="35"/>
    </row>
    <row r="34" spans="2:23" ht="12.75" customHeight="1" x14ac:dyDescent="0.25">
      <c r="B34" s="60">
        <v>35</v>
      </c>
      <c r="C34" s="57" t="s">
        <v>88</v>
      </c>
      <c r="D34" s="52">
        <v>30</v>
      </c>
      <c r="E34" s="17" t="str">
        <f>IF(D34&gt; AVERAGE(D$5:$D$48)+$Q$10*STDEVA(D$5:$D$48),ROUNDDOWN(AVERAGE(D$5:$D$48)+$Q$10*STDEVA(D$5:$D$48),0),"")</f>
        <v/>
      </c>
      <c r="F34" s="22">
        <f t="shared" si="0"/>
        <v>30</v>
      </c>
      <c r="G34" s="17">
        <f t="shared" si="1"/>
        <v>0</v>
      </c>
      <c r="H34" s="17">
        <f t="shared" si="2"/>
        <v>0</v>
      </c>
      <c r="I34" s="17">
        <f t="shared" si="3"/>
        <v>0</v>
      </c>
      <c r="J34" s="17">
        <f t="shared" si="4"/>
        <v>1</v>
      </c>
      <c r="V34" s="48"/>
      <c r="W34" s="35"/>
    </row>
    <row r="35" spans="2:23" ht="12" customHeight="1" x14ac:dyDescent="0.25">
      <c r="B35" s="60">
        <v>36</v>
      </c>
      <c r="C35" s="57" t="s">
        <v>89</v>
      </c>
      <c r="D35" s="52">
        <v>45</v>
      </c>
      <c r="E35" s="17" t="str">
        <f>IF(D35&gt; AVERAGE(D$5:$D$48)+$Q$10*STDEVA(D$5:$D$48),ROUNDDOWN(AVERAGE(D$5:$D$48)+$Q$10*STDEVA(D$5:$D$48),0),"")</f>
        <v/>
      </c>
      <c r="F35" s="22">
        <f t="shared" si="0"/>
        <v>45</v>
      </c>
      <c r="G35" s="17">
        <f t="shared" si="1"/>
        <v>0</v>
      </c>
      <c r="H35" s="17">
        <f t="shared" si="2"/>
        <v>0</v>
      </c>
      <c r="I35" s="17">
        <f t="shared" si="3"/>
        <v>0</v>
      </c>
      <c r="J35" s="17">
        <f t="shared" si="4"/>
        <v>1</v>
      </c>
      <c r="V35" s="48"/>
      <c r="W35" s="35"/>
    </row>
    <row r="36" spans="2:23" ht="15" x14ac:dyDescent="0.25">
      <c r="B36" s="60">
        <v>37</v>
      </c>
      <c r="C36" s="57" t="s">
        <v>113</v>
      </c>
      <c r="D36" s="52">
        <v>45</v>
      </c>
      <c r="E36" s="17" t="str">
        <f>IF(D36&gt; AVERAGE(D$5:$D$48)+$Q$10*STDEVA(D$5:$D$48),ROUNDDOWN(AVERAGE(D$5:$D$48)+$Q$10*STDEVA(D$5:$D$48),0),"")</f>
        <v/>
      </c>
      <c r="F36" s="22">
        <f t="shared" si="0"/>
        <v>45</v>
      </c>
      <c r="G36" s="17">
        <f t="shared" si="1"/>
        <v>0</v>
      </c>
      <c r="H36" s="17">
        <f t="shared" si="2"/>
        <v>0</v>
      </c>
      <c r="I36" s="17">
        <f t="shared" si="3"/>
        <v>0</v>
      </c>
      <c r="J36" s="17">
        <f t="shared" si="4"/>
        <v>1</v>
      </c>
      <c r="V36" s="48"/>
      <c r="W36" s="35"/>
    </row>
    <row r="37" spans="2:23" ht="15" x14ac:dyDescent="0.25">
      <c r="B37" s="60">
        <v>39</v>
      </c>
      <c r="C37" s="57" t="s">
        <v>48</v>
      </c>
      <c r="D37" s="52">
        <v>30</v>
      </c>
      <c r="E37" s="17" t="str">
        <f>IF(D37&gt; AVERAGE(D$5:$D$48)+$Q$10*STDEVA(D$5:$D$48),ROUNDDOWN(AVERAGE(D$5:$D$48)+$Q$10*STDEVA(D$5:$D$48),0),"")</f>
        <v/>
      </c>
      <c r="F37" s="22">
        <f t="shared" si="0"/>
        <v>30</v>
      </c>
      <c r="G37" s="17">
        <f t="shared" si="1"/>
        <v>0</v>
      </c>
      <c r="H37" s="17">
        <f t="shared" si="2"/>
        <v>0</v>
      </c>
      <c r="I37" s="17">
        <f t="shared" si="3"/>
        <v>0</v>
      </c>
      <c r="J37" s="17">
        <f t="shared" si="4"/>
        <v>1</v>
      </c>
      <c r="V37" s="48"/>
      <c r="W37" s="35"/>
    </row>
    <row r="38" spans="2:23" ht="15" x14ac:dyDescent="0.25">
      <c r="B38" s="60">
        <v>40</v>
      </c>
      <c r="C38" s="57" t="s">
        <v>52</v>
      </c>
      <c r="D38" s="52">
        <v>30</v>
      </c>
      <c r="E38" s="17" t="str">
        <f>IF(D38&gt; AVERAGE(D$5:$D$48)+$Q$10*STDEVA(D$5:$D$48),ROUNDDOWN(AVERAGE(D$5:$D$48)+$Q$10*STDEVA(D$5:$D$48),0),"")</f>
        <v/>
      </c>
      <c r="F38" s="22">
        <f t="shared" si="0"/>
        <v>30</v>
      </c>
      <c r="G38" s="17">
        <f t="shared" si="1"/>
        <v>0</v>
      </c>
      <c r="H38" s="17">
        <f t="shared" si="2"/>
        <v>0</v>
      </c>
      <c r="I38" s="17">
        <f t="shared" si="3"/>
        <v>0</v>
      </c>
      <c r="J38" s="17">
        <f t="shared" si="4"/>
        <v>1</v>
      </c>
      <c r="V38" s="48"/>
      <c r="W38" s="35"/>
    </row>
    <row r="39" spans="2:23" ht="15" x14ac:dyDescent="0.25">
      <c r="B39" s="60">
        <v>41</v>
      </c>
      <c r="C39" s="57" t="s">
        <v>53</v>
      </c>
      <c r="D39" s="52">
        <v>30</v>
      </c>
      <c r="E39" s="17" t="str">
        <f>IF(D39&gt; AVERAGE(D$5:$D$48)+$Q$10*STDEVA(D$5:$D$48),ROUNDDOWN(AVERAGE(D$5:$D$48)+$Q$10*STDEVA(D$5:$D$48),0),"")</f>
        <v/>
      </c>
      <c r="F39" s="22">
        <f t="shared" si="0"/>
        <v>30</v>
      </c>
      <c r="G39" s="17">
        <f t="shared" si="1"/>
        <v>0</v>
      </c>
      <c r="H39" s="17">
        <f t="shared" si="2"/>
        <v>0</v>
      </c>
      <c r="I39" s="17">
        <f t="shared" si="3"/>
        <v>0</v>
      </c>
      <c r="J39" s="17">
        <f t="shared" si="4"/>
        <v>1</v>
      </c>
      <c r="V39" s="48"/>
      <c r="W39" s="35"/>
    </row>
    <row r="40" spans="2:23" ht="15" x14ac:dyDescent="0.25">
      <c r="B40" s="60">
        <v>42</v>
      </c>
      <c r="C40" s="57" t="s">
        <v>77</v>
      </c>
      <c r="D40" s="52">
        <v>30</v>
      </c>
      <c r="E40" s="17" t="str">
        <f>IF(D40&gt; AVERAGE(D$5:$D$48)+$Q$10*STDEVA(D$5:$D$48),ROUNDDOWN(AVERAGE(D$5:$D$48)+$Q$10*STDEVA(D$5:$D$48),0),"")</f>
        <v/>
      </c>
      <c r="F40" s="22">
        <f t="shared" si="0"/>
        <v>30</v>
      </c>
      <c r="G40" s="17">
        <f t="shared" si="1"/>
        <v>0</v>
      </c>
      <c r="H40" s="17">
        <f t="shared" si="2"/>
        <v>0</v>
      </c>
      <c r="I40" s="17">
        <f t="shared" si="3"/>
        <v>0</v>
      </c>
      <c r="J40" s="17">
        <f t="shared" si="4"/>
        <v>1</v>
      </c>
      <c r="V40" s="48"/>
      <c r="W40" s="35"/>
    </row>
    <row r="41" spans="2:23" ht="15" x14ac:dyDescent="0.25">
      <c r="B41" s="60">
        <v>43</v>
      </c>
      <c r="C41" s="57" t="s">
        <v>87</v>
      </c>
      <c r="D41" s="52">
        <v>30</v>
      </c>
      <c r="E41" s="17" t="str">
        <f>IF(D41&gt; AVERAGE(D$5:$D$48)+$Q$10*STDEVA(D$5:$D$48),ROUNDDOWN(AVERAGE(D$5:$D$48)+$Q$10*STDEVA(D$5:$D$48),0),"")</f>
        <v/>
      </c>
      <c r="F41" s="22">
        <f t="shared" si="0"/>
        <v>30</v>
      </c>
      <c r="G41" s="17">
        <f t="shared" si="1"/>
        <v>0</v>
      </c>
      <c r="H41" s="17">
        <f t="shared" si="2"/>
        <v>0</v>
      </c>
      <c r="I41" s="17">
        <f t="shared" si="3"/>
        <v>0</v>
      </c>
      <c r="J41" s="17">
        <f t="shared" si="4"/>
        <v>1</v>
      </c>
      <c r="V41" s="48"/>
      <c r="W41" s="35"/>
    </row>
    <row r="42" spans="2:23" ht="15" x14ac:dyDescent="0.25">
      <c r="B42" s="60">
        <v>45</v>
      </c>
      <c r="C42" s="57" t="s">
        <v>50</v>
      </c>
      <c r="D42" s="52">
        <v>40</v>
      </c>
      <c r="E42" s="17" t="str">
        <f>IF(D42&gt; AVERAGE(D$5:$D$48)+$Q$10*STDEVA(D$5:$D$48),ROUNDDOWN(AVERAGE(D$5:$D$48)+$Q$10*STDEVA(D$5:$D$48),0),"")</f>
        <v/>
      </c>
      <c r="F42" s="22">
        <f t="shared" si="0"/>
        <v>40</v>
      </c>
      <c r="G42" s="17">
        <f t="shared" si="1"/>
        <v>0</v>
      </c>
      <c r="H42" s="17">
        <f t="shared" si="2"/>
        <v>0</v>
      </c>
      <c r="I42" s="17">
        <f t="shared" si="3"/>
        <v>0</v>
      </c>
      <c r="J42" s="17">
        <f t="shared" si="4"/>
        <v>1</v>
      </c>
      <c r="V42" s="42"/>
      <c r="W42" s="29"/>
    </row>
    <row r="43" spans="2:23" ht="15" x14ac:dyDescent="0.25">
      <c r="B43" s="60">
        <v>46</v>
      </c>
      <c r="C43" s="57" t="s">
        <v>51</v>
      </c>
      <c r="D43" s="52">
        <v>40</v>
      </c>
      <c r="E43" s="17" t="str">
        <f>IF(D43&gt; AVERAGE(D$5:$D$48)+$Q$10*STDEVA(D$5:$D$48),ROUNDDOWN(AVERAGE(D$5:$D$48)+$Q$10*STDEVA(D$5:$D$48),0),"")</f>
        <v/>
      </c>
      <c r="F43" s="22">
        <f t="shared" si="0"/>
        <v>40</v>
      </c>
      <c r="G43" s="17">
        <f t="shared" si="1"/>
        <v>0</v>
      </c>
      <c r="H43" s="17">
        <f t="shared" si="2"/>
        <v>0</v>
      </c>
      <c r="I43" s="17">
        <f t="shared" si="3"/>
        <v>0</v>
      </c>
      <c r="J43" s="17">
        <f t="shared" si="4"/>
        <v>1</v>
      </c>
      <c r="V43" s="42"/>
      <c r="W43" s="29"/>
    </row>
    <row r="44" spans="2:23" ht="15" x14ac:dyDescent="0.25">
      <c r="B44" s="60">
        <v>47</v>
      </c>
      <c r="C44" s="57" t="s">
        <v>78</v>
      </c>
      <c r="D44" s="52">
        <v>45</v>
      </c>
      <c r="E44" s="17" t="str">
        <f>IF(D44&gt; AVERAGE(D$5:$D$48)+$Q$10*STDEVA(D$5:$D$48),ROUNDDOWN(AVERAGE(D$5:$D$48)+$Q$10*STDEVA(D$5:$D$48),0),"")</f>
        <v/>
      </c>
      <c r="F44" s="22">
        <f t="shared" si="0"/>
        <v>45</v>
      </c>
      <c r="G44" s="17">
        <f t="shared" si="1"/>
        <v>0</v>
      </c>
      <c r="H44" s="17">
        <f t="shared" si="2"/>
        <v>0</v>
      </c>
      <c r="I44" s="17">
        <f t="shared" si="3"/>
        <v>0</v>
      </c>
      <c r="J44" s="17">
        <f t="shared" si="4"/>
        <v>1</v>
      </c>
      <c r="V44" s="42"/>
      <c r="W44" s="29"/>
    </row>
    <row r="45" spans="2:23" ht="15" x14ac:dyDescent="0.25">
      <c r="B45" s="60">
        <v>48</v>
      </c>
      <c r="C45" s="57" t="s">
        <v>81</v>
      </c>
      <c r="D45" s="52">
        <v>30</v>
      </c>
      <c r="E45" s="17" t="str">
        <f>IF(D45&gt; AVERAGE(D$5:$D$48)+$Q$10*STDEVA(D$5:$D$48),ROUNDDOWN(AVERAGE(D$5:$D$48)+$Q$10*STDEVA(D$5:$D$48),0),"")</f>
        <v/>
      </c>
      <c r="F45" s="22">
        <f t="shared" si="0"/>
        <v>30</v>
      </c>
      <c r="G45" s="17">
        <f t="shared" si="1"/>
        <v>0</v>
      </c>
      <c r="H45" s="17">
        <f t="shared" si="2"/>
        <v>0</v>
      </c>
      <c r="I45" s="17">
        <f t="shared" si="3"/>
        <v>0</v>
      </c>
      <c r="J45" s="17">
        <f t="shared" si="4"/>
        <v>1</v>
      </c>
      <c r="V45" s="42"/>
      <c r="W45" s="29"/>
    </row>
    <row r="46" spans="2:23" ht="15" x14ac:dyDescent="0.25">
      <c r="B46" s="60">
        <v>50</v>
      </c>
      <c r="C46" s="57" t="s">
        <v>55</v>
      </c>
      <c r="D46" s="52">
        <v>30</v>
      </c>
      <c r="E46" s="17" t="str">
        <f>IF(D46&gt; AVERAGE(D$5:$D$48)+$Q$10*STDEVA(D$5:$D$48),ROUNDDOWN(AVERAGE(D$5:$D$48)+$Q$10*STDEVA(D$5:$D$48),0),"")</f>
        <v/>
      </c>
      <c r="F46" s="22">
        <f t="shared" si="0"/>
        <v>30</v>
      </c>
      <c r="G46" s="17">
        <f t="shared" si="1"/>
        <v>0</v>
      </c>
      <c r="H46" s="17">
        <f t="shared" si="2"/>
        <v>0</v>
      </c>
      <c r="I46" s="17">
        <f t="shared" si="3"/>
        <v>0</v>
      </c>
      <c r="J46" s="17">
        <f t="shared" si="4"/>
        <v>1</v>
      </c>
      <c r="V46" s="46"/>
      <c r="W46" s="33"/>
    </row>
    <row r="47" spans="2:23" ht="15" x14ac:dyDescent="0.25">
      <c r="B47" s="60">
        <v>51</v>
      </c>
      <c r="C47" s="57" t="s">
        <v>8</v>
      </c>
      <c r="D47" s="52">
        <v>30</v>
      </c>
      <c r="E47" s="17" t="str">
        <f>IF(D47&gt; AVERAGE(D$5:$D$48)+$Q$10*STDEVA(D$5:$D$48),ROUNDDOWN(AVERAGE(D$5:$D$48)+$Q$10*STDEVA(D$5:$D$48),0),"")</f>
        <v/>
      </c>
      <c r="F47" s="22">
        <f t="shared" si="0"/>
        <v>30</v>
      </c>
      <c r="G47" s="17">
        <f t="shared" si="1"/>
        <v>0</v>
      </c>
      <c r="H47" s="17">
        <f t="shared" si="2"/>
        <v>0</v>
      </c>
      <c r="I47" s="17">
        <f t="shared" si="3"/>
        <v>0</v>
      </c>
      <c r="J47" s="17">
        <f t="shared" si="4"/>
        <v>1</v>
      </c>
      <c r="V47" s="44"/>
      <c r="W47" s="31"/>
    </row>
    <row r="48" spans="2:23" ht="15.75" thickBot="1" x14ac:dyDescent="0.3">
      <c r="B48" s="61">
        <v>52</v>
      </c>
      <c r="C48" s="58" t="s">
        <v>90</v>
      </c>
      <c r="D48" s="53">
        <v>0</v>
      </c>
      <c r="E48" s="55" t="str">
        <f>IF(D48&gt; AVERAGE(D$5:$D$48)+$Q$10*STDEVA(D$5:$D$48),ROUNDDOWN(AVERAGE(D$5:$D$48)+$Q$10*STDEVA(D$5:$D$48),0),"")</f>
        <v/>
      </c>
      <c r="F48" s="54">
        <f t="shared" si="0"/>
        <v>0</v>
      </c>
      <c r="G48" s="55">
        <f t="shared" si="1"/>
        <v>1</v>
      </c>
      <c r="H48" s="55">
        <f t="shared" si="2"/>
        <v>0</v>
      </c>
      <c r="I48" s="55">
        <f t="shared" si="3"/>
        <v>0</v>
      </c>
      <c r="J48" s="55">
        <f t="shared" si="4"/>
        <v>0</v>
      </c>
      <c r="P48" s="5"/>
      <c r="V48" s="46"/>
      <c r="W48" s="33"/>
    </row>
    <row r="49" spans="3:10" x14ac:dyDescent="0.2">
      <c r="C49" s="2"/>
      <c r="D49" s="50"/>
      <c r="E49" s="3"/>
      <c r="F49" s="3"/>
    </row>
    <row r="51" spans="3:10" x14ac:dyDescent="0.2">
      <c r="D51" s="51"/>
      <c r="E51" s="6"/>
      <c r="F51" s="6"/>
      <c r="J51" s="5"/>
    </row>
    <row r="52" spans="3:10" x14ac:dyDescent="0.2">
      <c r="J52" s="4"/>
    </row>
    <row r="53" spans="3:10" x14ac:dyDescent="0.2">
      <c r="J53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3:W53"/>
  <sheetViews>
    <sheetView workbookViewId="0">
      <selection activeCell="M4" sqref="M4"/>
    </sheetView>
  </sheetViews>
  <sheetFormatPr defaultRowHeight="12.75" x14ac:dyDescent="0.2"/>
  <cols>
    <col min="1" max="1" width="19.7109375" style="1" bestFit="1" customWidth="1"/>
    <col min="2" max="2" width="3.85546875" style="1" customWidth="1"/>
    <col min="3" max="3" width="22.7109375" style="1" bestFit="1" customWidth="1"/>
    <col min="4" max="4" width="10.7109375" style="49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8" width="9.140625" style="1"/>
    <col min="19" max="19" width="12" style="1" customWidth="1"/>
    <col min="20" max="16384" width="9.140625" style="1"/>
  </cols>
  <sheetData>
    <row r="3" spans="2:23" ht="13.5" thickBot="1" x14ac:dyDescent="0.25">
      <c r="S3" t="s">
        <v>24</v>
      </c>
      <c r="T3" s="23">
        <v>1.6180338999999999</v>
      </c>
    </row>
    <row r="4" spans="2:23" ht="13.5" thickBot="1" x14ac:dyDescent="0.25">
      <c r="B4" s="13" t="s">
        <v>7</v>
      </c>
      <c r="C4" s="59" t="s">
        <v>2</v>
      </c>
      <c r="D4" s="56" t="s">
        <v>10</v>
      </c>
      <c r="E4" s="13" t="s">
        <v>121</v>
      </c>
      <c r="F4" s="13" t="s">
        <v>122</v>
      </c>
      <c r="G4" s="16" t="s">
        <v>11</v>
      </c>
      <c r="H4" s="16" t="s">
        <v>12</v>
      </c>
      <c r="I4" s="16" t="s">
        <v>13</v>
      </c>
      <c r="J4" s="16" t="s">
        <v>14</v>
      </c>
      <c r="L4" s="21" t="s">
        <v>21</v>
      </c>
      <c r="M4" s="8">
        <f>(SUM(G5:G48)*M6+SUM(H5:H48)*M7+SUM(I5:I48)*M8+SUM(J5:J48)*M9)/(MAX(M6:M9)*(COUNT(B5:B48)))</f>
        <v>0.26704545454545453</v>
      </c>
      <c r="N4" s="8"/>
      <c r="O4"/>
      <c r="P4" s="21" t="s">
        <v>22</v>
      </c>
      <c r="Q4" s="8">
        <f>1- SUM(F5:F48)/(MAX(F5:F48)*COUNT(B5:B48))</f>
        <v>0.34186939820742634</v>
      </c>
      <c r="S4" s="24" t="s">
        <v>25</v>
      </c>
      <c r="T4" s="8">
        <f>(T3^3*SUM(G5:G48)+T3^2*SUM(H5:H48)+T3*SUM(I5:I48)+SUM(J5:J48))/(COUNT(B5:B48)*T3^3)</f>
        <v>0.25343010688271084</v>
      </c>
    </row>
    <row r="5" spans="2:23" ht="14.25" customHeight="1" x14ac:dyDescent="0.25">
      <c r="B5" s="60">
        <v>2</v>
      </c>
      <c r="C5" s="57" t="s">
        <v>0</v>
      </c>
      <c r="D5" s="52">
        <v>55</v>
      </c>
      <c r="E5" s="17" t="str">
        <f>IF(D5&gt; AVERAGE(D$5:$D$48)+$Q$10*STDEVA(D$5:$D$48),ROUNDDOWN(AVERAGE(D$5:$D$48)+$Q$10*STDEVA(D$5:$D$48),0),"")</f>
        <v/>
      </c>
      <c r="F5" s="22">
        <f t="shared" ref="F5:F48" si="0">IF(E5="",D5,E5)</f>
        <v>55</v>
      </c>
      <c r="G5" s="17">
        <f t="shared" ref="G5:G48" si="1">IF($D5&lt;=1,1,0)</f>
        <v>0</v>
      </c>
      <c r="H5" s="17">
        <f t="shared" ref="H5:H48" si="2">IF(AND($D5&gt;1,$D5&lt;=$M$14),1,0)</f>
        <v>0</v>
      </c>
      <c r="I5" s="17">
        <f t="shared" ref="I5:I48" si="3">IF(AND($D5&lt;=$M$15,$D5 &gt; $M$14),1,0)</f>
        <v>0</v>
      </c>
      <c r="J5" s="17">
        <f t="shared" ref="J5:J48" si="4">IF($D5 &gt; $M$15,1,0)</f>
        <v>1</v>
      </c>
      <c r="L5" s="18"/>
      <c r="M5" s="18"/>
      <c r="N5" s="18"/>
      <c r="O5"/>
      <c r="P5"/>
      <c r="Q5"/>
      <c r="V5" s="41"/>
      <c r="W5" s="28"/>
    </row>
    <row r="6" spans="2:23" ht="15" x14ac:dyDescent="0.25">
      <c r="B6" s="60">
        <v>3</v>
      </c>
      <c r="C6" s="57" t="s">
        <v>3</v>
      </c>
      <c r="D6" s="52">
        <v>40</v>
      </c>
      <c r="E6" s="17" t="str">
        <f>IF(D6&gt; AVERAGE(D$5:$D$48)+$Q$10*STDEVA(D$5:$D$48),ROUNDDOWN(AVERAGE(D$5:$D$48)+$Q$10*STDEVA(D$5:$D$48),0),"")</f>
        <v/>
      </c>
      <c r="F6" s="22">
        <f t="shared" si="0"/>
        <v>40</v>
      </c>
      <c r="G6" s="17">
        <f t="shared" si="1"/>
        <v>0</v>
      </c>
      <c r="H6" s="17">
        <f t="shared" si="2"/>
        <v>0</v>
      </c>
      <c r="I6" s="17">
        <f t="shared" si="3"/>
        <v>0</v>
      </c>
      <c r="J6" s="17">
        <f t="shared" si="4"/>
        <v>1</v>
      </c>
      <c r="L6" s="18" t="s">
        <v>15</v>
      </c>
      <c r="M6" s="18">
        <v>4</v>
      </c>
      <c r="N6" s="18"/>
      <c r="O6"/>
      <c r="P6"/>
      <c r="Q6"/>
      <c r="V6" s="41"/>
      <c r="W6" s="28"/>
    </row>
    <row r="7" spans="2:23" ht="15.75" customHeight="1" x14ac:dyDescent="0.25">
      <c r="B7" s="60">
        <v>4</v>
      </c>
      <c r="C7" s="57" t="s">
        <v>80</v>
      </c>
      <c r="D7" s="52">
        <v>40</v>
      </c>
      <c r="E7" s="17" t="str">
        <f>IF(D7&gt; AVERAGE(D$5:$D$48)+$Q$10*STDEVA(D$5:$D$48),ROUNDDOWN(AVERAGE(D$5:$D$48)+$Q$10*STDEVA(D$5:$D$48),0),"")</f>
        <v/>
      </c>
      <c r="F7" s="22">
        <f t="shared" si="0"/>
        <v>40</v>
      </c>
      <c r="G7" s="17">
        <f t="shared" si="1"/>
        <v>0</v>
      </c>
      <c r="H7" s="17">
        <f t="shared" si="2"/>
        <v>0</v>
      </c>
      <c r="I7" s="17">
        <f t="shared" si="3"/>
        <v>0</v>
      </c>
      <c r="J7" s="17">
        <f t="shared" si="4"/>
        <v>1</v>
      </c>
      <c r="L7" s="18" t="s">
        <v>16</v>
      </c>
      <c r="M7" s="18">
        <v>3</v>
      </c>
      <c r="N7" s="18"/>
      <c r="O7"/>
      <c r="P7" t="s">
        <v>58</v>
      </c>
      <c r="Q7" s="8">
        <f>(M4+Q4)/2</f>
        <v>0.30445742637644047</v>
      </c>
      <c r="V7" s="41"/>
      <c r="W7" s="28"/>
    </row>
    <row r="8" spans="2:23" ht="15.75" customHeight="1" x14ac:dyDescent="0.25">
      <c r="B8" s="60">
        <v>5</v>
      </c>
      <c r="C8" s="57" t="s">
        <v>26</v>
      </c>
      <c r="D8" s="52">
        <v>40</v>
      </c>
      <c r="E8" s="17" t="str">
        <f>IF(D8&gt; AVERAGE(D$5:$D$48)+$Q$10*STDEVA(D$5:$D$48),ROUNDDOWN(AVERAGE(D$5:$D$48)+$Q$10*STDEVA(D$5:$D$48),0),"")</f>
        <v/>
      </c>
      <c r="F8" s="22">
        <f t="shared" si="0"/>
        <v>40</v>
      </c>
      <c r="G8" s="17">
        <f t="shared" si="1"/>
        <v>0</v>
      </c>
      <c r="H8" s="17">
        <f t="shared" si="2"/>
        <v>0</v>
      </c>
      <c r="I8" s="17">
        <f t="shared" si="3"/>
        <v>0</v>
      </c>
      <c r="J8" s="17">
        <f t="shared" si="4"/>
        <v>1</v>
      </c>
      <c r="L8" s="18" t="s">
        <v>17</v>
      </c>
      <c r="M8" s="18">
        <v>2</v>
      </c>
      <c r="N8" s="18"/>
      <c r="O8"/>
      <c r="P8"/>
      <c r="Q8"/>
      <c r="V8" s="41"/>
      <c r="W8" s="28"/>
    </row>
    <row r="9" spans="2:23" ht="15" x14ac:dyDescent="0.25">
      <c r="B9" s="60">
        <v>7</v>
      </c>
      <c r="C9" s="57" t="s">
        <v>27</v>
      </c>
      <c r="D9" s="52">
        <v>85</v>
      </c>
      <c r="E9" s="17">
        <f>IF(D9&gt; AVERAGE(D$5:$D$48)+$Q$10*STDEVA(D$5:$D$48),ROUNDDOWN(AVERAGE(D$5:$D$48)+$Q$10*STDEVA(D$5:$D$48),0),"")</f>
        <v>71</v>
      </c>
      <c r="F9" s="22">
        <f t="shared" si="0"/>
        <v>71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18</v>
      </c>
      <c r="M9" s="18">
        <v>1</v>
      </c>
      <c r="N9" s="18"/>
      <c r="O9"/>
      <c r="P9"/>
      <c r="Q9"/>
      <c r="V9" s="42"/>
      <c r="W9" s="29"/>
    </row>
    <row r="10" spans="2:23" ht="15" x14ac:dyDescent="0.25">
      <c r="B10" s="60">
        <v>8</v>
      </c>
      <c r="C10" s="57" t="s">
        <v>28</v>
      </c>
      <c r="D10" s="52">
        <v>40</v>
      </c>
      <c r="E10" s="17" t="str">
        <f>IF(D10&gt; AVERAGE(D$5:$D$48)+$Q$10*STDEVA(D$5:$D$48),ROUNDDOWN(AVERAGE(D$5:$D$48)+$Q$10*STDEVA(D$5:$D$48),0),"")</f>
        <v/>
      </c>
      <c r="F10" s="22">
        <f t="shared" si="0"/>
        <v>40</v>
      </c>
      <c r="G10" s="17">
        <f t="shared" si="1"/>
        <v>0</v>
      </c>
      <c r="H10" s="17">
        <f t="shared" si="2"/>
        <v>0</v>
      </c>
      <c r="I10" s="17">
        <f t="shared" si="3"/>
        <v>0</v>
      </c>
      <c r="J10" s="17">
        <f t="shared" si="4"/>
        <v>1</v>
      </c>
      <c r="L10" s="18"/>
      <c r="M10" s="18"/>
      <c r="N10" s="18"/>
      <c r="O10"/>
      <c r="P10" t="s">
        <v>104</v>
      </c>
      <c r="Q10" s="8">
        <f>'Solutions with Decompression'!C31</f>
        <v>1</v>
      </c>
      <c r="V10" s="43"/>
      <c r="W10" s="30"/>
    </row>
    <row r="11" spans="2:23" ht="15" x14ac:dyDescent="0.25">
      <c r="B11" s="60">
        <v>9</v>
      </c>
      <c r="C11" s="57" t="s">
        <v>1</v>
      </c>
      <c r="D11" s="52">
        <v>110</v>
      </c>
      <c r="E11" s="17">
        <f>IF(D11&gt; AVERAGE(D$5:$D$48)+$Q$10*STDEVA(D$5:$D$48),ROUNDDOWN(AVERAGE(D$5:$D$48)+$Q$10*STDEVA(D$5:$D$48),0),"")</f>
        <v>71</v>
      </c>
      <c r="F11" s="22">
        <f t="shared" si="0"/>
        <v>71</v>
      </c>
      <c r="G11" s="17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1</v>
      </c>
      <c r="L11" s="18" t="s">
        <v>9</v>
      </c>
      <c r="M11" s="18">
        <f>SUM(M6:M10)</f>
        <v>10</v>
      </c>
      <c r="N11" s="18"/>
      <c r="O11"/>
      <c r="P11"/>
      <c r="Q11"/>
      <c r="V11" s="44"/>
      <c r="W11" s="31"/>
    </row>
    <row r="12" spans="2:23" ht="15" x14ac:dyDescent="0.25">
      <c r="B12" s="60">
        <v>10</v>
      </c>
      <c r="C12" s="57" t="s">
        <v>4</v>
      </c>
      <c r="D12" s="52">
        <v>110</v>
      </c>
      <c r="E12" s="17">
        <f>IF(D12&gt; AVERAGE(D$5:$D$48)+$Q$10*STDEVA(D$5:$D$48),ROUNDDOWN(AVERAGE(D$5:$D$48)+$Q$10*STDEVA(D$5:$D$48),0),"")</f>
        <v>71</v>
      </c>
      <c r="F12" s="22">
        <f t="shared" si="0"/>
        <v>71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  <c r="V12" s="44"/>
      <c r="W12" s="31"/>
    </row>
    <row r="13" spans="2:23" ht="15" x14ac:dyDescent="0.25">
      <c r="B13" s="60">
        <v>11</v>
      </c>
      <c r="C13" s="57" t="s">
        <v>123</v>
      </c>
      <c r="D13" s="52">
        <v>55</v>
      </c>
      <c r="E13" s="17" t="str">
        <f>IF(D13&gt; AVERAGE(D$5:$D$48)+$Q$10*STDEVA(D$5:$D$48),ROUNDDOWN(AVERAGE(D$5:$D$48)+$Q$10*STDEVA(D$5:$D$48),0),"")</f>
        <v/>
      </c>
      <c r="F13" s="22">
        <f t="shared" si="0"/>
        <v>55</v>
      </c>
      <c r="G13" s="17">
        <f t="shared" si="1"/>
        <v>0</v>
      </c>
      <c r="H13" s="17">
        <f t="shared" si="2"/>
        <v>0</v>
      </c>
      <c r="I13" s="17">
        <f t="shared" si="3"/>
        <v>0</v>
      </c>
      <c r="J13" s="17">
        <f t="shared" si="4"/>
        <v>1</v>
      </c>
      <c r="L13"/>
      <c r="M13"/>
      <c r="N13"/>
      <c r="O13"/>
      <c r="P13"/>
      <c r="Q13"/>
      <c r="V13" s="45"/>
      <c r="W13" s="32"/>
    </row>
    <row r="14" spans="2:23" ht="15" x14ac:dyDescent="0.25">
      <c r="B14" s="60">
        <v>12</v>
      </c>
      <c r="C14" s="57" t="s">
        <v>44</v>
      </c>
      <c r="D14" s="52">
        <v>85</v>
      </c>
      <c r="E14" s="17">
        <f>IF(D14&gt; AVERAGE(D$5:$D$48)+$Q$10*STDEVA(D$5:$D$48),ROUNDDOWN(AVERAGE(D$5:$D$48)+$Q$10*STDEVA(D$5:$D$48),0),"")</f>
        <v>71</v>
      </c>
      <c r="F14" s="22">
        <f t="shared" si="0"/>
        <v>71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19</v>
      </c>
      <c r="M14">
        <v>9</v>
      </c>
      <c r="N14"/>
      <c r="O14"/>
      <c r="P14"/>
      <c r="Q14" s="8"/>
      <c r="V14" s="42"/>
      <c r="W14" s="29"/>
    </row>
    <row r="15" spans="2:23" ht="15" x14ac:dyDescent="0.25">
      <c r="B15" s="60">
        <v>13</v>
      </c>
      <c r="C15" s="57" t="s">
        <v>49</v>
      </c>
      <c r="D15" s="52">
        <v>100</v>
      </c>
      <c r="E15" s="17">
        <f>IF(D15&gt; AVERAGE(D$5:$D$48)+$Q$10*STDEVA(D$5:$D$48),ROUNDDOWN(AVERAGE(D$5:$D$48)+$Q$10*STDEVA(D$5:$D$48),0),"")</f>
        <v>71</v>
      </c>
      <c r="F15" s="22">
        <f t="shared" si="0"/>
        <v>71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20</v>
      </c>
      <c r="M15">
        <v>26</v>
      </c>
      <c r="N15"/>
      <c r="O15"/>
      <c r="P15"/>
      <c r="Q15"/>
      <c r="V15" s="46"/>
      <c r="W15" s="33"/>
    </row>
    <row r="16" spans="2:23" ht="15" x14ac:dyDescent="0.25">
      <c r="B16" s="60">
        <v>14</v>
      </c>
      <c r="C16" s="57" t="s">
        <v>6</v>
      </c>
      <c r="D16" s="52">
        <v>50</v>
      </c>
      <c r="E16" s="17" t="str">
        <f>IF(D16&gt; AVERAGE(D$5:$D$48)+$Q$10*STDEVA(D$5:$D$48),ROUNDDOWN(AVERAGE(D$5:$D$48)+$Q$10*STDEVA(D$5:$D$48),0),"")</f>
        <v/>
      </c>
      <c r="F16" s="22">
        <f t="shared" si="0"/>
        <v>50</v>
      </c>
      <c r="G16" s="17">
        <f t="shared" si="1"/>
        <v>0</v>
      </c>
      <c r="H16" s="17">
        <f t="shared" si="2"/>
        <v>0</v>
      </c>
      <c r="I16" s="17">
        <f t="shared" si="3"/>
        <v>0</v>
      </c>
      <c r="J16" s="17">
        <f t="shared" si="4"/>
        <v>1</v>
      </c>
      <c r="V16" s="45"/>
      <c r="W16" s="32"/>
    </row>
    <row r="17" spans="2:23" ht="15" x14ac:dyDescent="0.25">
      <c r="B17" s="60">
        <v>15</v>
      </c>
      <c r="C17" s="57" t="s">
        <v>30</v>
      </c>
      <c r="D17" s="52">
        <v>45</v>
      </c>
      <c r="E17" s="17" t="str">
        <f>IF(D17&gt; AVERAGE(D$5:$D$48)+$Q$10*STDEVA(D$5:$D$48),ROUNDDOWN(AVERAGE(D$5:$D$48)+$Q$10*STDEVA(D$5:$D$48),0),"")</f>
        <v/>
      </c>
      <c r="F17" s="22">
        <f t="shared" si="0"/>
        <v>45</v>
      </c>
      <c r="G17" s="17">
        <f t="shared" si="1"/>
        <v>0</v>
      </c>
      <c r="H17" s="17">
        <f t="shared" si="2"/>
        <v>0</v>
      </c>
      <c r="I17" s="17">
        <f t="shared" si="3"/>
        <v>0</v>
      </c>
      <c r="J17" s="17">
        <f t="shared" si="4"/>
        <v>1</v>
      </c>
      <c r="V17" s="45"/>
      <c r="W17" s="32"/>
    </row>
    <row r="18" spans="2:23" ht="15" x14ac:dyDescent="0.25">
      <c r="B18" s="60">
        <v>16</v>
      </c>
      <c r="C18" s="57" t="s">
        <v>5</v>
      </c>
      <c r="D18" s="52">
        <v>40</v>
      </c>
      <c r="E18" s="17" t="str">
        <f>IF(D18&gt; AVERAGE(D$5:$D$48)+$Q$10*STDEVA(D$5:$D$48),ROUNDDOWN(AVERAGE(D$5:$D$48)+$Q$10*STDEVA(D$5:$D$48),0),"")</f>
        <v/>
      </c>
      <c r="F18" s="22">
        <f t="shared" si="0"/>
        <v>40</v>
      </c>
      <c r="G18" s="17">
        <f t="shared" si="1"/>
        <v>0</v>
      </c>
      <c r="H18" s="17">
        <f t="shared" si="2"/>
        <v>0</v>
      </c>
      <c r="I18" s="17">
        <f t="shared" si="3"/>
        <v>0</v>
      </c>
      <c r="J18" s="17">
        <f t="shared" si="4"/>
        <v>1</v>
      </c>
      <c r="V18" s="45"/>
      <c r="W18" s="32"/>
    </row>
    <row r="19" spans="2:23" ht="15" x14ac:dyDescent="0.25">
      <c r="B19" s="60">
        <v>18</v>
      </c>
      <c r="C19" s="57" t="s">
        <v>35</v>
      </c>
      <c r="D19" s="52">
        <v>45</v>
      </c>
      <c r="E19" s="17" t="str">
        <f>IF(D19&gt; AVERAGE(D$5:$D$48)+$Q$10*STDEVA(D$5:$D$48),ROUNDDOWN(AVERAGE(D$5:$D$48)+$Q$10*STDEVA(D$5:$D$48),0),"")</f>
        <v/>
      </c>
      <c r="F19" s="22">
        <f t="shared" si="0"/>
        <v>45</v>
      </c>
      <c r="G19" s="17">
        <f t="shared" si="1"/>
        <v>0</v>
      </c>
      <c r="H19" s="17">
        <f t="shared" si="2"/>
        <v>0</v>
      </c>
      <c r="I19" s="17">
        <f t="shared" si="3"/>
        <v>0</v>
      </c>
      <c r="J19" s="17">
        <f t="shared" si="4"/>
        <v>1</v>
      </c>
      <c r="V19" s="47"/>
      <c r="W19" s="34"/>
    </row>
    <row r="20" spans="2:23" ht="15" x14ac:dyDescent="0.25">
      <c r="B20" s="60">
        <v>19</v>
      </c>
      <c r="C20" s="57" t="s">
        <v>29</v>
      </c>
      <c r="D20" s="52">
        <v>45</v>
      </c>
      <c r="E20" s="17" t="str">
        <f>IF(D20&gt; AVERAGE(D$5:$D$48)+$Q$10*STDEVA(D$5:$D$48),ROUNDDOWN(AVERAGE(D$5:$D$48)+$Q$10*STDEVA(D$5:$D$48),0),"")</f>
        <v/>
      </c>
      <c r="F20" s="22">
        <f t="shared" si="0"/>
        <v>45</v>
      </c>
      <c r="G20" s="17">
        <f t="shared" si="1"/>
        <v>0</v>
      </c>
      <c r="H20" s="17">
        <f t="shared" si="2"/>
        <v>0</v>
      </c>
      <c r="I20" s="17">
        <f t="shared" si="3"/>
        <v>0</v>
      </c>
      <c r="J20" s="17">
        <f t="shared" si="4"/>
        <v>1</v>
      </c>
      <c r="L20" s="1" t="s">
        <v>23</v>
      </c>
      <c r="M20" s="1" t="str">
        <f>IF(SUM(G5:J48)=COUNT(B5:B48),"Passed","FAILED")</f>
        <v>Passed</v>
      </c>
      <c r="V20" s="47"/>
      <c r="W20" s="34"/>
    </row>
    <row r="21" spans="2:23" ht="15" x14ac:dyDescent="0.25">
      <c r="B21" s="60">
        <v>20</v>
      </c>
      <c r="C21" s="57" t="s">
        <v>33</v>
      </c>
      <c r="D21" s="52">
        <v>50</v>
      </c>
      <c r="E21" s="17" t="str">
        <f>IF(D21&gt; AVERAGE(D$5:$D$48)+$Q$10*STDEVA(D$5:$D$48),ROUNDDOWN(AVERAGE(D$5:$D$48)+$Q$10*STDEVA(D$5:$D$48),0),"")</f>
        <v/>
      </c>
      <c r="F21" s="22">
        <f t="shared" si="0"/>
        <v>50</v>
      </c>
      <c r="G21" s="17">
        <f t="shared" si="1"/>
        <v>0</v>
      </c>
      <c r="H21" s="17">
        <f t="shared" si="2"/>
        <v>0</v>
      </c>
      <c r="I21" s="17">
        <f t="shared" si="3"/>
        <v>0</v>
      </c>
      <c r="J21" s="17">
        <f t="shared" si="4"/>
        <v>1</v>
      </c>
      <c r="V21" s="47"/>
      <c r="W21" s="34"/>
    </row>
    <row r="22" spans="2:23" ht="15" x14ac:dyDescent="0.25">
      <c r="B22" s="60">
        <v>21</v>
      </c>
      <c r="C22" s="57" t="s">
        <v>31</v>
      </c>
      <c r="D22" s="52">
        <v>50</v>
      </c>
      <c r="E22" s="17" t="str">
        <f>IF(D22&gt; AVERAGE(D$5:$D$48)+$Q$10*STDEVA(D$5:$D$48),ROUNDDOWN(AVERAGE(D$5:$D$48)+$Q$10*STDEVA(D$5:$D$48),0),"")</f>
        <v/>
      </c>
      <c r="F22" s="22">
        <f t="shared" si="0"/>
        <v>50</v>
      </c>
      <c r="G22" s="17">
        <f t="shared" si="1"/>
        <v>0</v>
      </c>
      <c r="H22" s="17">
        <f t="shared" si="2"/>
        <v>0</v>
      </c>
      <c r="I22" s="17">
        <f t="shared" si="3"/>
        <v>0</v>
      </c>
      <c r="J22" s="17">
        <f t="shared" si="4"/>
        <v>1</v>
      </c>
      <c r="V22" s="47"/>
      <c r="W22" s="34"/>
    </row>
    <row r="23" spans="2:23" ht="15" x14ac:dyDescent="0.25">
      <c r="B23" s="60">
        <v>22</v>
      </c>
      <c r="C23" s="57" t="s">
        <v>73</v>
      </c>
      <c r="D23" s="52">
        <v>45</v>
      </c>
      <c r="E23" s="17" t="str">
        <f>IF(D23&gt; AVERAGE(D$5:$D$48)+$Q$10*STDEVA(D$5:$D$48),ROUNDDOWN(AVERAGE(D$5:$D$48)+$Q$10*STDEVA(D$5:$D$48),0),"")</f>
        <v/>
      </c>
      <c r="F23" s="22">
        <f t="shared" si="0"/>
        <v>45</v>
      </c>
      <c r="G23" s="17">
        <f t="shared" si="1"/>
        <v>0</v>
      </c>
      <c r="H23" s="17">
        <f t="shared" si="2"/>
        <v>0</v>
      </c>
      <c r="I23" s="17">
        <f t="shared" si="3"/>
        <v>0</v>
      </c>
      <c r="J23" s="17">
        <f t="shared" si="4"/>
        <v>1</v>
      </c>
      <c r="L23" s="1" t="s">
        <v>95</v>
      </c>
      <c r="V23" s="47"/>
      <c r="W23" s="34"/>
    </row>
    <row r="24" spans="2:23" ht="15" x14ac:dyDescent="0.25">
      <c r="B24" s="60">
        <v>23</v>
      </c>
      <c r="C24" s="57" t="s">
        <v>36</v>
      </c>
      <c r="D24" s="52">
        <v>40</v>
      </c>
      <c r="E24" s="17" t="str">
        <f>IF(D24&gt; AVERAGE(D$5:$D$48)+$Q$10*STDEVA(D$5:$D$48),ROUNDDOWN(AVERAGE(D$5:$D$48)+$Q$10*STDEVA(D$5:$D$48),0),"")</f>
        <v/>
      </c>
      <c r="F24" s="22">
        <f t="shared" si="0"/>
        <v>40</v>
      </c>
      <c r="G24" s="17">
        <f t="shared" si="1"/>
        <v>0</v>
      </c>
      <c r="H24" s="17">
        <f t="shared" si="2"/>
        <v>0</v>
      </c>
      <c r="I24" s="17">
        <f t="shared" si="3"/>
        <v>0</v>
      </c>
      <c r="J24" s="17">
        <f t="shared" si="4"/>
        <v>1</v>
      </c>
      <c r="V24" s="45"/>
      <c r="W24" s="34"/>
    </row>
    <row r="25" spans="2:23" ht="15" x14ac:dyDescent="0.25">
      <c r="B25" s="60">
        <v>24</v>
      </c>
      <c r="C25" s="57" t="s">
        <v>38</v>
      </c>
      <c r="D25" s="52">
        <v>45</v>
      </c>
      <c r="E25" s="17" t="str">
        <f>IF(D25&gt; AVERAGE(D$5:$D$48)+$Q$10*STDEVA(D$5:$D$48),ROUNDDOWN(AVERAGE(D$5:$D$48)+$Q$10*STDEVA(D$5:$D$48),0),"")</f>
        <v/>
      </c>
      <c r="F25" s="22">
        <f t="shared" si="0"/>
        <v>45</v>
      </c>
      <c r="G25" s="17">
        <f t="shared" si="1"/>
        <v>0</v>
      </c>
      <c r="H25" s="17">
        <f t="shared" si="2"/>
        <v>0</v>
      </c>
      <c r="I25" s="17">
        <f t="shared" si="3"/>
        <v>0</v>
      </c>
      <c r="J25" s="17">
        <f t="shared" si="4"/>
        <v>1</v>
      </c>
      <c r="V25" s="47"/>
      <c r="W25" s="34"/>
    </row>
    <row r="26" spans="2:23" ht="15" x14ac:dyDescent="0.25">
      <c r="B26" s="60">
        <v>26</v>
      </c>
      <c r="C26" s="57" t="s">
        <v>41</v>
      </c>
      <c r="D26" s="52">
        <v>90</v>
      </c>
      <c r="E26" s="17">
        <f>IF(D26&gt; AVERAGE(D$5:$D$48)+$Q$10*STDEVA(D$5:$D$48),ROUNDDOWN(AVERAGE(D$5:$D$48)+$Q$10*STDEVA(D$5:$D$48),0),"")</f>
        <v>71</v>
      </c>
      <c r="F26" s="22">
        <f t="shared" si="0"/>
        <v>71</v>
      </c>
      <c r="G26" s="17">
        <f t="shared" si="1"/>
        <v>0</v>
      </c>
      <c r="H26" s="17">
        <f t="shared" si="2"/>
        <v>0</v>
      </c>
      <c r="I26" s="17">
        <f t="shared" si="3"/>
        <v>0</v>
      </c>
      <c r="J26" s="17">
        <f t="shared" si="4"/>
        <v>1</v>
      </c>
      <c r="V26" s="47"/>
      <c r="W26" s="34"/>
    </row>
    <row r="27" spans="2:23" ht="15" x14ac:dyDescent="0.25">
      <c r="B27" s="60">
        <v>27</v>
      </c>
      <c r="C27" s="57" t="s">
        <v>39</v>
      </c>
      <c r="D27" s="52">
        <v>40</v>
      </c>
      <c r="E27" s="17" t="str">
        <f>IF(D27&gt; AVERAGE(D$5:$D$48)+$Q$10*STDEVA(D$5:$D$48),ROUNDDOWN(AVERAGE(D$5:$D$48)+$Q$10*STDEVA(D$5:$D$48),0),"")</f>
        <v/>
      </c>
      <c r="F27" s="22">
        <f t="shared" si="0"/>
        <v>40</v>
      </c>
      <c r="G27" s="17">
        <f t="shared" si="1"/>
        <v>0</v>
      </c>
      <c r="H27" s="17">
        <f t="shared" si="2"/>
        <v>0</v>
      </c>
      <c r="I27" s="17">
        <f t="shared" si="3"/>
        <v>0</v>
      </c>
      <c r="J27" s="17">
        <f t="shared" si="4"/>
        <v>1</v>
      </c>
      <c r="V27" s="48"/>
      <c r="W27" s="35"/>
    </row>
    <row r="28" spans="2:23" ht="15" x14ac:dyDescent="0.25">
      <c r="B28" s="60">
        <v>28</v>
      </c>
      <c r="C28" s="57" t="s">
        <v>32</v>
      </c>
      <c r="D28" s="52">
        <v>40</v>
      </c>
      <c r="E28" s="17" t="str">
        <f>IF(D28&gt; AVERAGE(D$5:$D$48)+$Q$10*STDEVA(D$5:$D$48),ROUNDDOWN(AVERAGE(D$5:$D$48)+$Q$10*STDEVA(D$5:$D$48),0),"")</f>
        <v/>
      </c>
      <c r="F28" s="22">
        <f t="shared" si="0"/>
        <v>40</v>
      </c>
      <c r="G28" s="17">
        <f t="shared" si="1"/>
        <v>0</v>
      </c>
      <c r="H28" s="17">
        <f t="shared" si="2"/>
        <v>0</v>
      </c>
      <c r="I28" s="17">
        <f t="shared" si="3"/>
        <v>0</v>
      </c>
      <c r="J28" s="17">
        <f t="shared" si="4"/>
        <v>1</v>
      </c>
      <c r="V28" s="48"/>
      <c r="W28" s="35"/>
    </row>
    <row r="29" spans="2:23" ht="15" x14ac:dyDescent="0.25">
      <c r="B29" s="60">
        <v>29</v>
      </c>
      <c r="C29" s="57" t="s">
        <v>37</v>
      </c>
      <c r="D29" s="52">
        <v>40</v>
      </c>
      <c r="E29" s="17" t="str">
        <f>IF(D29&gt; AVERAGE(D$5:$D$48)+$Q$10*STDEVA(D$5:$D$48),ROUNDDOWN(AVERAGE(D$5:$D$48)+$Q$10*STDEVA(D$5:$D$48),0),"")</f>
        <v/>
      </c>
      <c r="F29" s="22">
        <f t="shared" si="0"/>
        <v>40</v>
      </c>
      <c r="G29" s="17">
        <f t="shared" si="1"/>
        <v>0</v>
      </c>
      <c r="H29" s="17">
        <f t="shared" si="2"/>
        <v>0</v>
      </c>
      <c r="I29" s="17">
        <f t="shared" si="3"/>
        <v>0</v>
      </c>
      <c r="J29" s="17">
        <f t="shared" si="4"/>
        <v>1</v>
      </c>
      <c r="V29" s="48"/>
      <c r="W29" s="35"/>
    </row>
    <row r="30" spans="2:23" ht="15" x14ac:dyDescent="0.25">
      <c r="B30" s="60">
        <v>30</v>
      </c>
      <c r="C30" s="57" t="s">
        <v>34</v>
      </c>
      <c r="D30" s="52">
        <v>40</v>
      </c>
      <c r="E30" s="17" t="str">
        <f>IF(D30&gt; AVERAGE(D$5:$D$48)+$Q$10*STDEVA(D$5:$D$48),ROUNDDOWN(AVERAGE(D$5:$D$48)+$Q$10*STDEVA(D$5:$D$48),0),"")</f>
        <v/>
      </c>
      <c r="F30" s="22">
        <f t="shared" si="0"/>
        <v>40</v>
      </c>
      <c r="G30" s="17">
        <f t="shared" si="1"/>
        <v>0</v>
      </c>
      <c r="H30" s="17">
        <f t="shared" si="2"/>
        <v>0</v>
      </c>
      <c r="I30" s="17">
        <f t="shared" si="3"/>
        <v>0</v>
      </c>
      <c r="J30" s="17">
        <f t="shared" si="4"/>
        <v>1</v>
      </c>
      <c r="V30" s="48"/>
      <c r="W30" s="35"/>
    </row>
    <row r="31" spans="2:23" ht="15" x14ac:dyDescent="0.25">
      <c r="B31" s="60">
        <v>31</v>
      </c>
      <c r="C31" s="57" t="s">
        <v>74</v>
      </c>
      <c r="D31" s="52">
        <v>40</v>
      </c>
      <c r="E31" s="17" t="str">
        <f>IF(D31&gt; AVERAGE(D$5:$D$48)+$Q$10*STDEVA(D$5:$D$48),ROUNDDOWN(AVERAGE(D$5:$D$48)+$Q$10*STDEVA(D$5:$D$48),0),"")</f>
        <v/>
      </c>
      <c r="F31" s="22">
        <f t="shared" si="0"/>
        <v>40</v>
      </c>
      <c r="G31" s="17">
        <f t="shared" si="1"/>
        <v>0</v>
      </c>
      <c r="H31" s="17">
        <f t="shared" si="2"/>
        <v>0</v>
      </c>
      <c r="I31" s="17">
        <f t="shared" si="3"/>
        <v>0</v>
      </c>
      <c r="J31" s="17">
        <f t="shared" si="4"/>
        <v>1</v>
      </c>
      <c r="V31" s="48"/>
      <c r="W31" s="35"/>
    </row>
    <row r="32" spans="2:23" ht="15" x14ac:dyDescent="0.25">
      <c r="B32" s="60">
        <v>32</v>
      </c>
      <c r="C32" s="57" t="s">
        <v>42</v>
      </c>
      <c r="D32" s="52">
        <v>40</v>
      </c>
      <c r="E32" s="17" t="str">
        <f>IF(D32&gt; AVERAGE(D$5:$D$48)+$Q$10*STDEVA(D$5:$D$48),ROUNDDOWN(AVERAGE(D$5:$D$48)+$Q$10*STDEVA(D$5:$D$48),0),"")</f>
        <v/>
      </c>
      <c r="F32" s="22">
        <f t="shared" si="0"/>
        <v>40</v>
      </c>
      <c r="G32" s="17">
        <f t="shared" si="1"/>
        <v>0</v>
      </c>
      <c r="H32" s="17">
        <f t="shared" si="2"/>
        <v>0</v>
      </c>
      <c r="I32" s="17">
        <f t="shared" si="3"/>
        <v>0</v>
      </c>
      <c r="J32" s="17">
        <f t="shared" si="4"/>
        <v>1</v>
      </c>
      <c r="V32" s="48"/>
      <c r="W32" s="35"/>
    </row>
    <row r="33" spans="2:23" ht="15" x14ac:dyDescent="0.25">
      <c r="B33" s="60">
        <v>33</v>
      </c>
      <c r="C33" s="57" t="s">
        <v>40</v>
      </c>
      <c r="D33" s="52">
        <v>40</v>
      </c>
      <c r="E33" s="17" t="str">
        <f>IF(D33&gt; AVERAGE(D$5:$D$48)+$Q$10*STDEVA(D$5:$D$48),ROUNDDOWN(AVERAGE(D$5:$D$48)+$Q$10*STDEVA(D$5:$D$48),0),"")</f>
        <v/>
      </c>
      <c r="F33" s="22">
        <f t="shared" si="0"/>
        <v>40</v>
      </c>
      <c r="G33" s="17">
        <f t="shared" si="1"/>
        <v>0</v>
      </c>
      <c r="H33" s="17">
        <f t="shared" si="2"/>
        <v>0</v>
      </c>
      <c r="I33" s="17">
        <f t="shared" si="3"/>
        <v>0</v>
      </c>
      <c r="J33" s="17">
        <f t="shared" si="4"/>
        <v>1</v>
      </c>
      <c r="V33" s="48"/>
      <c r="W33" s="35"/>
    </row>
    <row r="34" spans="2:23" ht="12.75" customHeight="1" x14ac:dyDescent="0.25">
      <c r="B34" s="60">
        <v>35</v>
      </c>
      <c r="C34" s="57" t="s">
        <v>88</v>
      </c>
      <c r="D34" s="52">
        <v>40</v>
      </c>
      <c r="E34" s="17" t="str">
        <f>IF(D34&gt; AVERAGE(D$5:$D$48)+$Q$10*STDEVA(D$5:$D$48),ROUNDDOWN(AVERAGE(D$5:$D$48)+$Q$10*STDEVA(D$5:$D$48),0),"")</f>
        <v/>
      </c>
      <c r="F34" s="22">
        <f t="shared" si="0"/>
        <v>40</v>
      </c>
      <c r="G34" s="17">
        <f t="shared" si="1"/>
        <v>0</v>
      </c>
      <c r="H34" s="17">
        <f t="shared" si="2"/>
        <v>0</v>
      </c>
      <c r="I34" s="17">
        <f t="shared" si="3"/>
        <v>0</v>
      </c>
      <c r="J34" s="17">
        <f t="shared" si="4"/>
        <v>1</v>
      </c>
      <c r="V34" s="48"/>
      <c r="W34" s="35"/>
    </row>
    <row r="35" spans="2:23" ht="12" customHeight="1" x14ac:dyDescent="0.25">
      <c r="B35" s="60">
        <v>36</v>
      </c>
      <c r="C35" s="57" t="s">
        <v>89</v>
      </c>
      <c r="D35" s="52">
        <v>55</v>
      </c>
      <c r="E35" s="17" t="str">
        <f>IF(D35&gt; AVERAGE(D$5:$D$48)+$Q$10*STDEVA(D$5:$D$48),ROUNDDOWN(AVERAGE(D$5:$D$48)+$Q$10*STDEVA(D$5:$D$48),0),"")</f>
        <v/>
      </c>
      <c r="F35" s="22">
        <f t="shared" si="0"/>
        <v>55</v>
      </c>
      <c r="G35" s="17">
        <f t="shared" si="1"/>
        <v>0</v>
      </c>
      <c r="H35" s="17">
        <f t="shared" si="2"/>
        <v>0</v>
      </c>
      <c r="I35" s="17">
        <f t="shared" si="3"/>
        <v>0</v>
      </c>
      <c r="J35" s="17">
        <f t="shared" si="4"/>
        <v>1</v>
      </c>
      <c r="V35" s="48"/>
      <c r="W35" s="35"/>
    </row>
    <row r="36" spans="2:23" ht="15" x14ac:dyDescent="0.25">
      <c r="B36" s="60">
        <v>37</v>
      </c>
      <c r="C36" s="57" t="s">
        <v>113</v>
      </c>
      <c r="D36" s="52">
        <v>55</v>
      </c>
      <c r="E36" s="17" t="str">
        <f>IF(D36&gt; AVERAGE(D$5:$D$48)+$Q$10*STDEVA(D$5:$D$48),ROUNDDOWN(AVERAGE(D$5:$D$48)+$Q$10*STDEVA(D$5:$D$48),0),"")</f>
        <v/>
      </c>
      <c r="F36" s="22">
        <f t="shared" si="0"/>
        <v>55</v>
      </c>
      <c r="G36" s="17">
        <f t="shared" si="1"/>
        <v>0</v>
      </c>
      <c r="H36" s="17">
        <f t="shared" si="2"/>
        <v>0</v>
      </c>
      <c r="I36" s="17">
        <f t="shared" si="3"/>
        <v>0</v>
      </c>
      <c r="J36" s="17">
        <f t="shared" si="4"/>
        <v>1</v>
      </c>
      <c r="V36" s="48"/>
      <c r="W36" s="35"/>
    </row>
    <row r="37" spans="2:23" ht="15" x14ac:dyDescent="0.25">
      <c r="B37" s="60">
        <v>39</v>
      </c>
      <c r="C37" s="57" t="s">
        <v>48</v>
      </c>
      <c r="D37" s="52">
        <v>40</v>
      </c>
      <c r="E37" s="17" t="str">
        <f>IF(D37&gt; AVERAGE(D$5:$D$48)+$Q$10*STDEVA(D$5:$D$48),ROUNDDOWN(AVERAGE(D$5:$D$48)+$Q$10*STDEVA(D$5:$D$48),0),"")</f>
        <v/>
      </c>
      <c r="F37" s="22">
        <f t="shared" si="0"/>
        <v>40</v>
      </c>
      <c r="G37" s="17">
        <f t="shared" si="1"/>
        <v>0</v>
      </c>
      <c r="H37" s="17">
        <f t="shared" si="2"/>
        <v>0</v>
      </c>
      <c r="I37" s="17">
        <f t="shared" si="3"/>
        <v>0</v>
      </c>
      <c r="J37" s="17">
        <f t="shared" si="4"/>
        <v>1</v>
      </c>
      <c r="V37" s="48"/>
      <c r="W37" s="35"/>
    </row>
    <row r="38" spans="2:23" ht="15" x14ac:dyDescent="0.25">
      <c r="B38" s="60">
        <v>40</v>
      </c>
      <c r="C38" s="57" t="s">
        <v>52</v>
      </c>
      <c r="D38" s="52">
        <v>40</v>
      </c>
      <c r="E38" s="17" t="str">
        <f>IF(D38&gt; AVERAGE(D$5:$D$48)+$Q$10*STDEVA(D$5:$D$48),ROUNDDOWN(AVERAGE(D$5:$D$48)+$Q$10*STDEVA(D$5:$D$48),0),"")</f>
        <v/>
      </c>
      <c r="F38" s="22">
        <f t="shared" si="0"/>
        <v>40</v>
      </c>
      <c r="G38" s="17">
        <f t="shared" si="1"/>
        <v>0</v>
      </c>
      <c r="H38" s="17">
        <f t="shared" si="2"/>
        <v>0</v>
      </c>
      <c r="I38" s="17">
        <f t="shared" si="3"/>
        <v>0</v>
      </c>
      <c r="J38" s="17">
        <f t="shared" si="4"/>
        <v>1</v>
      </c>
      <c r="V38" s="48"/>
      <c r="W38" s="35"/>
    </row>
    <row r="39" spans="2:23" ht="15" x14ac:dyDescent="0.25">
      <c r="B39" s="60">
        <v>41</v>
      </c>
      <c r="C39" s="57" t="s">
        <v>53</v>
      </c>
      <c r="D39" s="52">
        <v>40</v>
      </c>
      <c r="E39" s="17" t="str">
        <f>IF(D39&gt; AVERAGE(D$5:$D$48)+$Q$10*STDEVA(D$5:$D$48),ROUNDDOWN(AVERAGE(D$5:$D$48)+$Q$10*STDEVA(D$5:$D$48),0),"")</f>
        <v/>
      </c>
      <c r="F39" s="22">
        <f t="shared" si="0"/>
        <v>40</v>
      </c>
      <c r="G39" s="17">
        <f t="shared" si="1"/>
        <v>0</v>
      </c>
      <c r="H39" s="17">
        <f t="shared" si="2"/>
        <v>0</v>
      </c>
      <c r="I39" s="17">
        <f t="shared" si="3"/>
        <v>0</v>
      </c>
      <c r="J39" s="17">
        <f t="shared" si="4"/>
        <v>1</v>
      </c>
      <c r="V39" s="48"/>
      <c r="W39" s="35"/>
    </row>
    <row r="40" spans="2:23" ht="15" x14ac:dyDescent="0.25">
      <c r="B40" s="60">
        <v>42</v>
      </c>
      <c r="C40" s="57" t="s">
        <v>77</v>
      </c>
      <c r="D40" s="52">
        <v>40</v>
      </c>
      <c r="E40" s="17" t="str">
        <f>IF(D40&gt; AVERAGE(D$5:$D$48)+$Q$10*STDEVA(D$5:$D$48),ROUNDDOWN(AVERAGE(D$5:$D$48)+$Q$10*STDEVA(D$5:$D$48),0),"")</f>
        <v/>
      </c>
      <c r="F40" s="22">
        <f t="shared" si="0"/>
        <v>40</v>
      </c>
      <c r="G40" s="17">
        <f t="shared" si="1"/>
        <v>0</v>
      </c>
      <c r="H40" s="17">
        <f t="shared" si="2"/>
        <v>0</v>
      </c>
      <c r="I40" s="17">
        <f t="shared" si="3"/>
        <v>0</v>
      </c>
      <c r="J40" s="17">
        <f t="shared" si="4"/>
        <v>1</v>
      </c>
      <c r="V40" s="48"/>
      <c r="W40" s="35"/>
    </row>
    <row r="41" spans="2:23" ht="15" x14ac:dyDescent="0.25">
      <c r="B41" s="60">
        <v>43</v>
      </c>
      <c r="C41" s="57" t="s">
        <v>87</v>
      </c>
      <c r="D41" s="52">
        <v>40</v>
      </c>
      <c r="E41" s="17" t="str">
        <f>IF(D41&gt; AVERAGE(D$5:$D$48)+$Q$10*STDEVA(D$5:$D$48),ROUNDDOWN(AVERAGE(D$5:$D$48)+$Q$10*STDEVA(D$5:$D$48),0),"")</f>
        <v/>
      </c>
      <c r="F41" s="22">
        <f t="shared" si="0"/>
        <v>40</v>
      </c>
      <c r="G41" s="17">
        <f t="shared" si="1"/>
        <v>0</v>
      </c>
      <c r="H41" s="17">
        <f t="shared" si="2"/>
        <v>0</v>
      </c>
      <c r="I41" s="17">
        <f t="shared" si="3"/>
        <v>0</v>
      </c>
      <c r="J41" s="17">
        <f t="shared" si="4"/>
        <v>1</v>
      </c>
      <c r="V41" s="48"/>
      <c r="W41" s="35"/>
    </row>
    <row r="42" spans="2:23" ht="15" x14ac:dyDescent="0.25">
      <c r="B42" s="60">
        <v>45</v>
      </c>
      <c r="C42" s="57" t="s">
        <v>50</v>
      </c>
      <c r="D42" s="52">
        <v>50</v>
      </c>
      <c r="E42" s="17" t="str">
        <f>IF(D42&gt; AVERAGE(D$5:$D$48)+$Q$10*STDEVA(D$5:$D$48),ROUNDDOWN(AVERAGE(D$5:$D$48)+$Q$10*STDEVA(D$5:$D$48),0),"")</f>
        <v/>
      </c>
      <c r="F42" s="22">
        <f t="shared" si="0"/>
        <v>50</v>
      </c>
      <c r="G42" s="17">
        <f t="shared" si="1"/>
        <v>0</v>
      </c>
      <c r="H42" s="17">
        <f t="shared" si="2"/>
        <v>0</v>
      </c>
      <c r="I42" s="17">
        <f t="shared" si="3"/>
        <v>0</v>
      </c>
      <c r="J42" s="17">
        <f t="shared" si="4"/>
        <v>1</v>
      </c>
      <c r="V42" s="42"/>
      <c r="W42" s="29"/>
    </row>
    <row r="43" spans="2:23" ht="15" x14ac:dyDescent="0.25">
      <c r="B43" s="60">
        <v>46</v>
      </c>
      <c r="C43" s="57" t="s">
        <v>51</v>
      </c>
      <c r="D43" s="52">
        <v>50</v>
      </c>
      <c r="E43" s="17" t="str">
        <f>IF(D43&gt; AVERAGE(D$5:$D$48)+$Q$10*STDEVA(D$5:$D$48),ROUNDDOWN(AVERAGE(D$5:$D$48)+$Q$10*STDEVA(D$5:$D$48),0),"")</f>
        <v/>
      </c>
      <c r="F43" s="22">
        <f t="shared" si="0"/>
        <v>50</v>
      </c>
      <c r="G43" s="17">
        <f t="shared" si="1"/>
        <v>0</v>
      </c>
      <c r="H43" s="17">
        <f t="shared" si="2"/>
        <v>0</v>
      </c>
      <c r="I43" s="17">
        <f t="shared" si="3"/>
        <v>0</v>
      </c>
      <c r="J43" s="17">
        <f t="shared" si="4"/>
        <v>1</v>
      </c>
      <c r="V43" s="42"/>
      <c r="W43" s="29"/>
    </row>
    <row r="44" spans="2:23" ht="15" x14ac:dyDescent="0.25">
      <c r="B44" s="60">
        <v>47</v>
      </c>
      <c r="C44" s="57" t="s">
        <v>78</v>
      </c>
      <c r="D44" s="52">
        <v>55</v>
      </c>
      <c r="E44" s="17" t="str">
        <f>IF(D44&gt; AVERAGE(D$5:$D$48)+$Q$10*STDEVA(D$5:$D$48),ROUNDDOWN(AVERAGE(D$5:$D$48)+$Q$10*STDEVA(D$5:$D$48),0),"")</f>
        <v/>
      </c>
      <c r="F44" s="22">
        <f t="shared" si="0"/>
        <v>55</v>
      </c>
      <c r="G44" s="17">
        <f t="shared" si="1"/>
        <v>0</v>
      </c>
      <c r="H44" s="17">
        <f t="shared" si="2"/>
        <v>0</v>
      </c>
      <c r="I44" s="17">
        <f t="shared" si="3"/>
        <v>0</v>
      </c>
      <c r="J44" s="17">
        <f t="shared" si="4"/>
        <v>1</v>
      </c>
      <c r="V44" s="42"/>
      <c r="W44" s="29"/>
    </row>
    <row r="45" spans="2:23" ht="15" x14ac:dyDescent="0.25">
      <c r="B45" s="60">
        <v>48</v>
      </c>
      <c r="C45" s="57" t="s">
        <v>81</v>
      </c>
      <c r="D45" s="52">
        <v>40</v>
      </c>
      <c r="E45" s="17" t="str">
        <f>IF(D45&gt; AVERAGE(D$5:$D$48)+$Q$10*STDEVA(D$5:$D$48),ROUNDDOWN(AVERAGE(D$5:$D$48)+$Q$10*STDEVA(D$5:$D$48),0),"")</f>
        <v/>
      </c>
      <c r="F45" s="22">
        <f t="shared" si="0"/>
        <v>40</v>
      </c>
      <c r="G45" s="17">
        <f t="shared" si="1"/>
        <v>0</v>
      </c>
      <c r="H45" s="17">
        <f t="shared" si="2"/>
        <v>0</v>
      </c>
      <c r="I45" s="17">
        <f t="shared" si="3"/>
        <v>0</v>
      </c>
      <c r="J45" s="17">
        <f t="shared" si="4"/>
        <v>1</v>
      </c>
      <c r="V45" s="42"/>
      <c r="W45" s="29"/>
    </row>
    <row r="46" spans="2:23" ht="15" x14ac:dyDescent="0.25">
      <c r="B46" s="60">
        <v>50</v>
      </c>
      <c r="C46" s="57" t="s">
        <v>55</v>
      </c>
      <c r="D46" s="52">
        <v>40</v>
      </c>
      <c r="E46" s="17" t="str">
        <f>IF(D46&gt; AVERAGE(D$5:$D$48)+$Q$10*STDEVA(D$5:$D$48),ROUNDDOWN(AVERAGE(D$5:$D$48)+$Q$10*STDEVA(D$5:$D$48),0),"")</f>
        <v/>
      </c>
      <c r="F46" s="22">
        <f t="shared" si="0"/>
        <v>40</v>
      </c>
      <c r="G46" s="17">
        <f t="shared" si="1"/>
        <v>0</v>
      </c>
      <c r="H46" s="17">
        <f t="shared" si="2"/>
        <v>0</v>
      </c>
      <c r="I46" s="17">
        <f t="shared" si="3"/>
        <v>0</v>
      </c>
      <c r="J46" s="17">
        <f t="shared" si="4"/>
        <v>1</v>
      </c>
      <c r="V46" s="46"/>
      <c r="W46" s="33"/>
    </row>
    <row r="47" spans="2:23" ht="15" x14ac:dyDescent="0.25">
      <c r="B47" s="60">
        <v>51</v>
      </c>
      <c r="C47" s="57" t="s">
        <v>8</v>
      </c>
      <c r="D47" s="52">
        <v>40</v>
      </c>
      <c r="E47" s="17" t="str">
        <f>IF(D47&gt; AVERAGE(D$5:$D$48)+$Q$10*STDEVA(D$5:$D$48),ROUNDDOWN(AVERAGE(D$5:$D$48)+$Q$10*STDEVA(D$5:$D$48),0),"")</f>
        <v/>
      </c>
      <c r="F47" s="22">
        <f t="shared" si="0"/>
        <v>40</v>
      </c>
      <c r="G47" s="17">
        <f t="shared" si="1"/>
        <v>0</v>
      </c>
      <c r="H47" s="17">
        <f t="shared" si="2"/>
        <v>0</v>
      </c>
      <c r="I47" s="17">
        <f t="shared" si="3"/>
        <v>0</v>
      </c>
      <c r="J47" s="17">
        <f t="shared" si="4"/>
        <v>1</v>
      </c>
      <c r="V47" s="44"/>
      <c r="W47" s="31"/>
    </row>
    <row r="48" spans="2:23" ht="15.75" thickBot="1" x14ac:dyDescent="0.3">
      <c r="B48" s="61">
        <v>52</v>
      </c>
      <c r="C48" s="58" t="s">
        <v>90</v>
      </c>
      <c r="D48" s="53">
        <v>0</v>
      </c>
      <c r="E48" s="55" t="str">
        <f>IF(D48&gt; AVERAGE(D$5:$D$48)+$Q$10*STDEVA(D$5:$D$48),ROUNDDOWN(AVERAGE(D$5:$D$48)+$Q$10*STDEVA(D$5:$D$48),0),"")</f>
        <v/>
      </c>
      <c r="F48" s="54">
        <f t="shared" si="0"/>
        <v>0</v>
      </c>
      <c r="G48" s="55">
        <f t="shared" si="1"/>
        <v>1</v>
      </c>
      <c r="H48" s="55">
        <f t="shared" si="2"/>
        <v>0</v>
      </c>
      <c r="I48" s="55">
        <f t="shared" si="3"/>
        <v>0</v>
      </c>
      <c r="J48" s="55">
        <f t="shared" si="4"/>
        <v>0</v>
      </c>
      <c r="P48" s="5"/>
      <c r="V48" s="46"/>
      <c r="W48" s="33"/>
    </row>
    <row r="49" spans="3:10" x14ac:dyDescent="0.2">
      <c r="C49" s="2"/>
      <c r="D49" s="50"/>
      <c r="E49" s="3"/>
      <c r="F49" s="3"/>
    </row>
    <row r="51" spans="3:10" x14ac:dyDescent="0.2">
      <c r="D51" s="51"/>
      <c r="E51" s="6"/>
      <c r="F51" s="6"/>
      <c r="J51" s="5"/>
    </row>
    <row r="52" spans="3:10" x14ac:dyDescent="0.2">
      <c r="J52" s="4"/>
    </row>
    <row r="53" spans="3:10" x14ac:dyDescent="0.2">
      <c r="J53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3:W53"/>
  <sheetViews>
    <sheetView workbookViewId="0">
      <selection activeCell="M4" sqref="M4"/>
    </sheetView>
  </sheetViews>
  <sheetFormatPr defaultRowHeight="12.75" x14ac:dyDescent="0.2"/>
  <cols>
    <col min="1" max="1" width="19.7109375" style="1" bestFit="1" customWidth="1"/>
    <col min="2" max="2" width="3.85546875" style="1" customWidth="1"/>
    <col min="3" max="3" width="22.7109375" style="1" bestFit="1" customWidth="1"/>
    <col min="4" max="4" width="10.7109375" style="49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8" width="9.140625" style="1"/>
    <col min="19" max="19" width="12" style="1" customWidth="1"/>
    <col min="20" max="16384" width="9.140625" style="1"/>
  </cols>
  <sheetData>
    <row r="3" spans="2:23" ht="13.5" thickBot="1" x14ac:dyDescent="0.25">
      <c r="S3" t="s">
        <v>24</v>
      </c>
      <c r="T3" s="23">
        <v>1.6180338999999999</v>
      </c>
    </row>
    <row r="4" spans="2:23" ht="13.5" thickBot="1" x14ac:dyDescent="0.25">
      <c r="B4" s="13" t="s">
        <v>7</v>
      </c>
      <c r="C4" s="59" t="s">
        <v>2</v>
      </c>
      <c r="D4" s="56" t="s">
        <v>10</v>
      </c>
      <c r="E4" s="13" t="s">
        <v>121</v>
      </c>
      <c r="F4" s="13" t="s">
        <v>122</v>
      </c>
      <c r="G4" s="16" t="s">
        <v>11</v>
      </c>
      <c r="H4" s="16" t="s">
        <v>12</v>
      </c>
      <c r="I4" s="16" t="s">
        <v>13</v>
      </c>
      <c r="J4" s="16" t="s">
        <v>14</v>
      </c>
      <c r="L4" s="21" t="s">
        <v>21</v>
      </c>
      <c r="M4" s="8">
        <f>(SUM(G5:G48)*M6+SUM(H5:H48)*M7+SUM(I5:I48)*M8+SUM(J5:J48)*M9)/(MAX(M6:M9)*(COUNT(B5:B48)))</f>
        <v>0.47159090909090912</v>
      </c>
      <c r="N4" s="8"/>
      <c r="O4"/>
      <c r="P4" s="21" t="s">
        <v>22</v>
      </c>
      <c r="Q4" s="8">
        <f>1- SUM(F5:F48)/(MAX(F5:F48)*COUNT(B5:B48))</f>
        <v>0.66410427807486627</v>
      </c>
      <c r="S4" s="24" t="s">
        <v>25</v>
      </c>
      <c r="T4" s="8">
        <f>(T3^3*SUM(G5:G48)+T3^2*SUM(H5:H48)+T3*SUM(I5:I48)+SUM(J5:J48))/(COUNT(B5:B48)*T3^3)</f>
        <v>0.37280122790664083</v>
      </c>
    </row>
    <row r="5" spans="2:23" ht="14.25" customHeight="1" x14ac:dyDescent="0.25">
      <c r="B5" s="60">
        <v>2</v>
      </c>
      <c r="C5" s="57" t="s">
        <v>0</v>
      </c>
      <c r="D5" s="52">
        <v>30</v>
      </c>
      <c r="E5" s="17" t="str">
        <f>IF(D5&gt; AVERAGE(D$5:$D$48)+$Q$10*STDEVA(D$5:$D$48),ROUNDDOWN(AVERAGE(D$5:$D$48)+$Q$10*STDEVA(D$5:$D$48),0),"")</f>
        <v/>
      </c>
      <c r="F5" s="22">
        <f t="shared" ref="F5:F48" si="0">IF(E5="",D5,E5)</f>
        <v>30</v>
      </c>
      <c r="G5" s="17">
        <f t="shared" ref="G5:G48" si="1">IF($D5&lt;=1,1,0)</f>
        <v>0</v>
      </c>
      <c r="H5" s="17">
        <f t="shared" ref="H5:H48" si="2">IF(AND($D5&gt;1,$D5&lt;=$M$14),1,0)</f>
        <v>0</v>
      </c>
      <c r="I5" s="17">
        <f t="shared" ref="I5:I48" si="3">IF(AND($D5&lt;=$M$15,$D5 &gt; $M$14),1,0)</f>
        <v>0</v>
      </c>
      <c r="J5" s="17">
        <f t="shared" ref="J5:J48" si="4">IF($D5 &gt; $M$15,1,0)</f>
        <v>1</v>
      </c>
      <c r="L5" s="18"/>
      <c r="M5" s="18"/>
      <c r="N5" s="18"/>
      <c r="O5"/>
      <c r="P5"/>
      <c r="Q5"/>
      <c r="V5" s="41"/>
      <c r="W5" s="28"/>
    </row>
    <row r="6" spans="2:23" ht="15" x14ac:dyDescent="0.25">
      <c r="B6" s="60">
        <v>3</v>
      </c>
      <c r="C6" s="57" t="s">
        <v>3</v>
      </c>
      <c r="D6" s="52">
        <v>15</v>
      </c>
      <c r="E6" s="17" t="str">
        <f>IF(D6&gt; AVERAGE(D$5:$D$48)+$Q$10*STDEVA(D$5:$D$48),ROUNDDOWN(AVERAGE(D$5:$D$48)+$Q$10*STDEVA(D$5:$D$48),0),"")</f>
        <v/>
      </c>
      <c r="F6" s="22">
        <f t="shared" si="0"/>
        <v>15</v>
      </c>
      <c r="G6" s="17">
        <f t="shared" si="1"/>
        <v>0</v>
      </c>
      <c r="H6" s="17">
        <f t="shared" si="2"/>
        <v>0</v>
      </c>
      <c r="I6" s="17">
        <f t="shared" si="3"/>
        <v>1</v>
      </c>
      <c r="J6" s="17">
        <f t="shared" si="4"/>
        <v>0</v>
      </c>
      <c r="L6" s="18" t="s">
        <v>15</v>
      </c>
      <c r="M6" s="18">
        <v>4</v>
      </c>
      <c r="N6" s="18"/>
      <c r="O6"/>
      <c r="P6"/>
      <c r="Q6"/>
      <c r="V6" s="41"/>
      <c r="W6" s="28"/>
    </row>
    <row r="7" spans="2:23" ht="15.75" customHeight="1" x14ac:dyDescent="0.25">
      <c r="B7" s="60">
        <v>4</v>
      </c>
      <c r="C7" s="57" t="s">
        <v>80</v>
      </c>
      <c r="D7" s="52">
        <v>15</v>
      </c>
      <c r="E7" s="17" t="str">
        <f>IF(D7&gt; AVERAGE(D$5:$D$48)+$Q$10*STDEVA(D$5:$D$48),ROUNDDOWN(AVERAGE(D$5:$D$48)+$Q$10*STDEVA(D$5:$D$48),0),"")</f>
        <v/>
      </c>
      <c r="F7" s="22">
        <f t="shared" si="0"/>
        <v>15</v>
      </c>
      <c r="G7" s="17">
        <f t="shared" si="1"/>
        <v>0</v>
      </c>
      <c r="H7" s="17">
        <f t="shared" si="2"/>
        <v>0</v>
      </c>
      <c r="I7" s="17">
        <f t="shared" si="3"/>
        <v>1</v>
      </c>
      <c r="J7" s="17">
        <f t="shared" si="4"/>
        <v>0</v>
      </c>
      <c r="L7" s="18" t="s">
        <v>16</v>
      </c>
      <c r="M7" s="18">
        <v>3</v>
      </c>
      <c r="N7" s="18"/>
      <c r="O7"/>
      <c r="P7" t="s">
        <v>58</v>
      </c>
      <c r="Q7" s="8">
        <f>(M4+Q4)/2</f>
        <v>0.56784759358288772</v>
      </c>
      <c r="V7" s="41"/>
      <c r="W7" s="28"/>
    </row>
    <row r="8" spans="2:23" ht="15.75" customHeight="1" x14ac:dyDescent="0.25">
      <c r="B8" s="60">
        <v>5</v>
      </c>
      <c r="C8" s="57" t="s">
        <v>26</v>
      </c>
      <c r="D8" s="52">
        <v>15</v>
      </c>
      <c r="E8" s="17" t="str">
        <f>IF(D8&gt; AVERAGE(D$5:$D$48)+$Q$10*STDEVA(D$5:$D$48),ROUNDDOWN(AVERAGE(D$5:$D$48)+$Q$10*STDEVA(D$5:$D$48),0),"")</f>
        <v/>
      </c>
      <c r="F8" s="22">
        <f t="shared" si="0"/>
        <v>15</v>
      </c>
      <c r="G8" s="17">
        <f t="shared" si="1"/>
        <v>0</v>
      </c>
      <c r="H8" s="17">
        <f t="shared" si="2"/>
        <v>0</v>
      </c>
      <c r="I8" s="17">
        <f t="shared" si="3"/>
        <v>1</v>
      </c>
      <c r="J8" s="17">
        <f t="shared" si="4"/>
        <v>0</v>
      </c>
      <c r="L8" s="18" t="s">
        <v>17</v>
      </c>
      <c r="M8" s="18">
        <v>2</v>
      </c>
      <c r="N8" s="18"/>
      <c r="O8"/>
      <c r="P8"/>
      <c r="Q8"/>
      <c r="V8" s="41"/>
      <c r="W8" s="28"/>
    </row>
    <row r="9" spans="2:23" ht="15" x14ac:dyDescent="0.25">
      <c r="B9" s="60">
        <v>7</v>
      </c>
      <c r="C9" s="57" t="s">
        <v>27</v>
      </c>
      <c r="D9" s="52">
        <v>115</v>
      </c>
      <c r="E9" s="17">
        <f>IF(D9&gt; AVERAGE(D$5:$D$48)+$Q$10*STDEVA(D$5:$D$48),ROUNDDOWN(AVERAGE(D$5:$D$48)+$Q$10*STDEVA(D$5:$D$48),0),"")</f>
        <v>68</v>
      </c>
      <c r="F9" s="22">
        <f t="shared" si="0"/>
        <v>68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18</v>
      </c>
      <c r="M9" s="18">
        <v>1</v>
      </c>
      <c r="N9" s="18"/>
      <c r="O9"/>
      <c r="P9"/>
      <c r="Q9"/>
      <c r="V9" s="42"/>
      <c r="W9" s="29"/>
    </row>
    <row r="10" spans="2:23" ht="15" x14ac:dyDescent="0.25">
      <c r="B10" s="60">
        <v>8</v>
      </c>
      <c r="C10" s="57" t="s">
        <v>28</v>
      </c>
      <c r="D10" s="52">
        <v>15</v>
      </c>
      <c r="E10" s="17" t="str">
        <f>IF(D10&gt; AVERAGE(D$5:$D$48)+$Q$10*STDEVA(D$5:$D$48),ROUNDDOWN(AVERAGE(D$5:$D$48)+$Q$10*STDEVA(D$5:$D$48),0),"")</f>
        <v/>
      </c>
      <c r="F10" s="22">
        <f t="shared" si="0"/>
        <v>15</v>
      </c>
      <c r="G10" s="17">
        <f t="shared" si="1"/>
        <v>0</v>
      </c>
      <c r="H10" s="17">
        <f t="shared" si="2"/>
        <v>0</v>
      </c>
      <c r="I10" s="17">
        <f t="shared" si="3"/>
        <v>1</v>
      </c>
      <c r="J10" s="17">
        <f t="shared" si="4"/>
        <v>0</v>
      </c>
      <c r="L10" s="18"/>
      <c r="M10" s="18"/>
      <c r="N10" s="18"/>
      <c r="O10"/>
      <c r="P10" t="s">
        <v>104</v>
      </c>
      <c r="Q10" s="8">
        <f>'Solutions with Decompression'!C31</f>
        <v>1</v>
      </c>
      <c r="V10" s="43"/>
      <c r="W10" s="30"/>
    </row>
    <row r="11" spans="2:23" ht="15" x14ac:dyDescent="0.25">
      <c r="B11" s="60">
        <v>9</v>
      </c>
      <c r="C11" s="57" t="s">
        <v>1</v>
      </c>
      <c r="D11" s="52">
        <v>150</v>
      </c>
      <c r="E11" s="17">
        <f>IF(D11&gt; AVERAGE(D$5:$D$48)+$Q$10*STDEVA(D$5:$D$48),ROUNDDOWN(AVERAGE(D$5:$D$48)+$Q$10*STDEVA(D$5:$D$48),0),"")</f>
        <v>68</v>
      </c>
      <c r="F11" s="22">
        <f t="shared" si="0"/>
        <v>68</v>
      </c>
      <c r="G11" s="17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1</v>
      </c>
      <c r="L11" s="18" t="s">
        <v>9</v>
      </c>
      <c r="M11" s="18">
        <f>SUM(M6:M10)</f>
        <v>10</v>
      </c>
      <c r="N11" s="18"/>
      <c r="O11"/>
      <c r="P11"/>
      <c r="Q11"/>
      <c r="V11" s="44"/>
      <c r="W11" s="31"/>
    </row>
    <row r="12" spans="2:23" ht="15" x14ac:dyDescent="0.25">
      <c r="B12" s="60">
        <v>10</v>
      </c>
      <c r="C12" s="57" t="s">
        <v>4</v>
      </c>
      <c r="D12" s="52">
        <v>150</v>
      </c>
      <c r="E12" s="17">
        <f>IF(D12&gt; AVERAGE(D$5:$D$48)+$Q$10*STDEVA(D$5:$D$48),ROUNDDOWN(AVERAGE(D$5:$D$48)+$Q$10*STDEVA(D$5:$D$48),0),"")</f>
        <v>68</v>
      </c>
      <c r="F12" s="22">
        <f t="shared" si="0"/>
        <v>68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  <c r="V12" s="44"/>
      <c r="W12" s="31"/>
    </row>
    <row r="13" spans="2:23" ht="15" x14ac:dyDescent="0.25">
      <c r="B13" s="60">
        <v>11</v>
      </c>
      <c r="C13" s="57" t="s">
        <v>123</v>
      </c>
      <c r="D13" s="52">
        <v>30</v>
      </c>
      <c r="E13" s="17" t="str">
        <f>IF(D13&gt; AVERAGE(D$5:$D$48)+$Q$10*STDEVA(D$5:$D$48),ROUNDDOWN(AVERAGE(D$5:$D$48)+$Q$10*STDEVA(D$5:$D$48),0),"")</f>
        <v/>
      </c>
      <c r="F13" s="22">
        <f t="shared" si="0"/>
        <v>30</v>
      </c>
      <c r="G13" s="17">
        <f t="shared" si="1"/>
        <v>0</v>
      </c>
      <c r="H13" s="17">
        <f t="shared" si="2"/>
        <v>0</v>
      </c>
      <c r="I13" s="17">
        <f t="shared" si="3"/>
        <v>0</v>
      </c>
      <c r="J13" s="17">
        <f t="shared" si="4"/>
        <v>1</v>
      </c>
      <c r="L13"/>
      <c r="M13"/>
      <c r="N13"/>
      <c r="O13"/>
      <c r="P13"/>
      <c r="Q13"/>
      <c r="V13" s="45"/>
      <c r="W13" s="32"/>
    </row>
    <row r="14" spans="2:23" ht="15" x14ac:dyDescent="0.25">
      <c r="B14" s="60">
        <v>12</v>
      </c>
      <c r="C14" s="57" t="s">
        <v>44</v>
      </c>
      <c r="D14" s="52">
        <v>115</v>
      </c>
      <c r="E14" s="17">
        <f>IF(D14&gt; AVERAGE(D$5:$D$48)+$Q$10*STDEVA(D$5:$D$48),ROUNDDOWN(AVERAGE(D$5:$D$48)+$Q$10*STDEVA(D$5:$D$48),0),"")</f>
        <v>68</v>
      </c>
      <c r="F14" s="22">
        <f t="shared" si="0"/>
        <v>68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19</v>
      </c>
      <c r="M14">
        <v>9</v>
      </c>
      <c r="N14"/>
      <c r="O14"/>
      <c r="P14"/>
      <c r="Q14" s="8"/>
      <c r="V14" s="42"/>
      <c r="W14" s="29"/>
    </row>
    <row r="15" spans="2:23" ht="15" x14ac:dyDescent="0.25">
      <c r="B15" s="60">
        <v>13</v>
      </c>
      <c r="C15" s="57" t="s">
        <v>49</v>
      </c>
      <c r="D15" s="52">
        <v>140</v>
      </c>
      <c r="E15" s="17">
        <f>IF(D15&gt; AVERAGE(D$5:$D$48)+$Q$10*STDEVA(D$5:$D$48),ROUNDDOWN(AVERAGE(D$5:$D$48)+$Q$10*STDEVA(D$5:$D$48),0),"")</f>
        <v>68</v>
      </c>
      <c r="F15" s="22">
        <f t="shared" si="0"/>
        <v>68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20</v>
      </c>
      <c r="M15">
        <v>26</v>
      </c>
      <c r="N15"/>
      <c r="O15"/>
      <c r="P15"/>
      <c r="Q15"/>
      <c r="V15" s="46"/>
      <c r="W15" s="33"/>
    </row>
    <row r="16" spans="2:23" ht="15" x14ac:dyDescent="0.25">
      <c r="B16" s="60">
        <v>14</v>
      </c>
      <c r="C16" s="57" t="s">
        <v>6</v>
      </c>
      <c r="D16" s="52">
        <v>25</v>
      </c>
      <c r="E16" s="17" t="str">
        <f>IF(D16&gt; AVERAGE(D$5:$D$48)+$Q$10*STDEVA(D$5:$D$48),ROUNDDOWN(AVERAGE(D$5:$D$48)+$Q$10*STDEVA(D$5:$D$48),0),"")</f>
        <v/>
      </c>
      <c r="F16" s="22">
        <f t="shared" si="0"/>
        <v>25</v>
      </c>
      <c r="G16" s="17">
        <f t="shared" si="1"/>
        <v>0</v>
      </c>
      <c r="H16" s="17">
        <f t="shared" si="2"/>
        <v>0</v>
      </c>
      <c r="I16" s="17">
        <f t="shared" si="3"/>
        <v>1</v>
      </c>
      <c r="J16" s="17">
        <f t="shared" si="4"/>
        <v>0</v>
      </c>
      <c r="V16" s="45"/>
      <c r="W16" s="32"/>
    </row>
    <row r="17" spans="2:23" ht="15" x14ac:dyDescent="0.25">
      <c r="B17" s="60">
        <v>15</v>
      </c>
      <c r="C17" s="57" t="s">
        <v>30</v>
      </c>
      <c r="D17" s="52">
        <v>20</v>
      </c>
      <c r="E17" s="17" t="str">
        <f>IF(D17&gt; AVERAGE(D$5:$D$48)+$Q$10*STDEVA(D$5:$D$48),ROUNDDOWN(AVERAGE(D$5:$D$48)+$Q$10*STDEVA(D$5:$D$48),0),"")</f>
        <v/>
      </c>
      <c r="F17" s="22">
        <f t="shared" si="0"/>
        <v>20</v>
      </c>
      <c r="G17" s="17">
        <f t="shared" si="1"/>
        <v>0</v>
      </c>
      <c r="H17" s="17">
        <f t="shared" si="2"/>
        <v>0</v>
      </c>
      <c r="I17" s="17">
        <f t="shared" si="3"/>
        <v>1</v>
      </c>
      <c r="J17" s="17">
        <f t="shared" si="4"/>
        <v>0</v>
      </c>
      <c r="V17" s="45"/>
      <c r="W17" s="32"/>
    </row>
    <row r="18" spans="2:23" ht="15" x14ac:dyDescent="0.25">
      <c r="B18" s="60">
        <v>16</v>
      </c>
      <c r="C18" s="57" t="s">
        <v>5</v>
      </c>
      <c r="D18" s="52">
        <v>15</v>
      </c>
      <c r="E18" s="17" t="str">
        <f>IF(D18&gt; AVERAGE(D$5:$D$48)+$Q$10*STDEVA(D$5:$D$48),ROUNDDOWN(AVERAGE(D$5:$D$48)+$Q$10*STDEVA(D$5:$D$48),0),"")</f>
        <v/>
      </c>
      <c r="F18" s="22">
        <f t="shared" si="0"/>
        <v>15</v>
      </c>
      <c r="G18" s="17">
        <f t="shared" si="1"/>
        <v>0</v>
      </c>
      <c r="H18" s="17">
        <f t="shared" si="2"/>
        <v>0</v>
      </c>
      <c r="I18" s="17">
        <f t="shared" si="3"/>
        <v>1</v>
      </c>
      <c r="J18" s="17">
        <f t="shared" si="4"/>
        <v>0</v>
      </c>
      <c r="V18" s="45"/>
      <c r="W18" s="32"/>
    </row>
    <row r="19" spans="2:23" ht="15" x14ac:dyDescent="0.25">
      <c r="B19" s="60">
        <v>18</v>
      </c>
      <c r="C19" s="57" t="s">
        <v>35</v>
      </c>
      <c r="D19" s="52">
        <v>15</v>
      </c>
      <c r="E19" s="17" t="str">
        <f>IF(D19&gt; AVERAGE(D$5:$D$48)+$Q$10*STDEVA(D$5:$D$48),ROUNDDOWN(AVERAGE(D$5:$D$48)+$Q$10*STDEVA(D$5:$D$48),0),"")</f>
        <v/>
      </c>
      <c r="F19" s="22">
        <f t="shared" si="0"/>
        <v>15</v>
      </c>
      <c r="G19" s="17">
        <f t="shared" si="1"/>
        <v>0</v>
      </c>
      <c r="H19" s="17">
        <f t="shared" si="2"/>
        <v>0</v>
      </c>
      <c r="I19" s="17">
        <f t="shared" si="3"/>
        <v>1</v>
      </c>
      <c r="J19" s="17">
        <f t="shared" si="4"/>
        <v>0</v>
      </c>
      <c r="V19" s="47"/>
      <c r="W19" s="34"/>
    </row>
    <row r="20" spans="2:23" ht="15" x14ac:dyDescent="0.25">
      <c r="B20" s="60">
        <v>19</v>
      </c>
      <c r="C20" s="57" t="s">
        <v>29</v>
      </c>
      <c r="D20" s="52">
        <v>15</v>
      </c>
      <c r="E20" s="17" t="str">
        <f>IF(D20&gt; AVERAGE(D$5:$D$48)+$Q$10*STDEVA(D$5:$D$48),ROUNDDOWN(AVERAGE(D$5:$D$48)+$Q$10*STDEVA(D$5:$D$48),0),"")</f>
        <v/>
      </c>
      <c r="F20" s="22">
        <f t="shared" si="0"/>
        <v>15</v>
      </c>
      <c r="G20" s="17">
        <f t="shared" si="1"/>
        <v>0</v>
      </c>
      <c r="H20" s="17">
        <f t="shared" si="2"/>
        <v>0</v>
      </c>
      <c r="I20" s="17">
        <f t="shared" si="3"/>
        <v>1</v>
      </c>
      <c r="J20" s="17">
        <f t="shared" si="4"/>
        <v>0</v>
      </c>
      <c r="L20" s="1" t="s">
        <v>23</v>
      </c>
      <c r="M20" s="1" t="str">
        <f>IF(SUM(G5:J48)=COUNT(B5:B48),"Passed","FAILED")</f>
        <v>Passed</v>
      </c>
      <c r="V20" s="47"/>
      <c r="W20" s="34"/>
    </row>
    <row r="21" spans="2:23" ht="15" x14ac:dyDescent="0.25">
      <c r="B21" s="60">
        <v>20</v>
      </c>
      <c r="C21" s="57" t="s">
        <v>33</v>
      </c>
      <c r="D21" s="52">
        <v>15</v>
      </c>
      <c r="E21" s="17" t="str">
        <f>IF(D21&gt; AVERAGE(D$5:$D$48)+$Q$10*STDEVA(D$5:$D$48),ROUNDDOWN(AVERAGE(D$5:$D$48)+$Q$10*STDEVA(D$5:$D$48),0),"")</f>
        <v/>
      </c>
      <c r="F21" s="22">
        <f t="shared" si="0"/>
        <v>15</v>
      </c>
      <c r="G21" s="17">
        <f t="shared" si="1"/>
        <v>0</v>
      </c>
      <c r="H21" s="17">
        <f t="shared" si="2"/>
        <v>0</v>
      </c>
      <c r="I21" s="17">
        <f t="shared" si="3"/>
        <v>1</v>
      </c>
      <c r="J21" s="17">
        <f t="shared" si="4"/>
        <v>0</v>
      </c>
      <c r="V21" s="47"/>
      <c r="W21" s="34"/>
    </row>
    <row r="22" spans="2:23" ht="15" x14ac:dyDescent="0.25">
      <c r="B22" s="60">
        <v>21</v>
      </c>
      <c r="C22" s="57" t="s">
        <v>31</v>
      </c>
      <c r="D22" s="52">
        <v>15</v>
      </c>
      <c r="E22" s="17" t="str">
        <f>IF(D22&gt; AVERAGE(D$5:$D$48)+$Q$10*STDEVA(D$5:$D$48),ROUNDDOWN(AVERAGE(D$5:$D$48)+$Q$10*STDEVA(D$5:$D$48),0),"")</f>
        <v/>
      </c>
      <c r="F22" s="22">
        <f t="shared" si="0"/>
        <v>15</v>
      </c>
      <c r="G22" s="17">
        <f t="shared" si="1"/>
        <v>0</v>
      </c>
      <c r="H22" s="17">
        <f t="shared" si="2"/>
        <v>0</v>
      </c>
      <c r="I22" s="17">
        <f t="shared" si="3"/>
        <v>1</v>
      </c>
      <c r="J22" s="17">
        <f t="shared" si="4"/>
        <v>0</v>
      </c>
      <c r="V22" s="47"/>
      <c r="W22" s="34"/>
    </row>
    <row r="23" spans="2:23" ht="15" x14ac:dyDescent="0.25">
      <c r="B23" s="60">
        <v>22</v>
      </c>
      <c r="C23" s="57" t="s">
        <v>73</v>
      </c>
      <c r="D23" s="52">
        <v>15</v>
      </c>
      <c r="E23" s="17" t="str">
        <f>IF(D23&gt; AVERAGE(D$5:$D$48)+$Q$10*STDEVA(D$5:$D$48),ROUNDDOWN(AVERAGE(D$5:$D$48)+$Q$10*STDEVA(D$5:$D$48),0),"")</f>
        <v/>
      </c>
      <c r="F23" s="22">
        <f t="shared" si="0"/>
        <v>15</v>
      </c>
      <c r="G23" s="17">
        <f t="shared" si="1"/>
        <v>0</v>
      </c>
      <c r="H23" s="17">
        <f t="shared" si="2"/>
        <v>0</v>
      </c>
      <c r="I23" s="17">
        <f t="shared" si="3"/>
        <v>1</v>
      </c>
      <c r="J23" s="17">
        <f t="shared" si="4"/>
        <v>0</v>
      </c>
      <c r="L23" s="1" t="s">
        <v>106</v>
      </c>
      <c r="V23" s="47"/>
      <c r="W23" s="34"/>
    </row>
    <row r="24" spans="2:23" ht="15" x14ac:dyDescent="0.25">
      <c r="B24" s="60">
        <v>23</v>
      </c>
      <c r="C24" s="57" t="s">
        <v>36</v>
      </c>
      <c r="D24" s="52">
        <v>15</v>
      </c>
      <c r="E24" s="17" t="str">
        <f>IF(D24&gt; AVERAGE(D$5:$D$48)+$Q$10*STDEVA(D$5:$D$48),ROUNDDOWN(AVERAGE(D$5:$D$48)+$Q$10*STDEVA(D$5:$D$48),0),"")</f>
        <v/>
      </c>
      <c r="F24" s="22">
        <f t="shared" si="0"/>
        <v>15</v>
      </c>
      <c r="G24" s="17">
        <f t="shared" si="1"/>
        <v>0</v>
      </c>
      <c r="H24" s="17">
        <f t="shared" si="2"/>
        <v>0</v>
      </c>
      <c r="I24" s="17">
        <f t="shared" si="3"/>
        <v>1</v>
      </c>
      <c r="J24" s="17">
        <f t="shared" si="4"/>
        <v>0</v>
      </c>
      <c r="V24" s="45"/>
      <c r="W24" s="34"/>
    </row>
    <row r="25" spans="2:23" ht="15" x14ac:dyDescent="0.25">
      <c r="B25" s="60">
        <v>24</v>
      </c>
      <c r="C25" s="57" t="s">
        <v>38</v>
      </c>
      <c r="D25" s="52">
        <v>15</v>
      </c>
      <c r="E25" s="17" t="str">
        <f>IF(D25&gt; AVERAGE(D$5:$D$48)+$Q$10*STDEVA(D$5:$D$48),ROUNDDOWN(AVERAGE(D$5:$D$48)+$Q$10*STDEVA(D$5:$D$48),0),"")</f>
        <v/>
      </c>
      <c r="F25" s="22">
        <f t="shared" si="0"/>
        <v>15</v>
      </c>
      <c r="G25" s="17">
        <f t="shared" si="1"/>
        <v>0</v>
      </c>
      <c r="H25" s="17">
        <f t="shared" si="2"/>
        <v>0</v>
      </c>
      <c r="I25" s="17">
        <f t="shared" si="3"/>
        <v>1</v>
      </c>
      <c r="J25" s="17">
        <f t="shared" si="4"/>
        <v>0</v>
      </c>
      <c r="V25" s="47"/>
      <c r="W25" s="34"/>
    </row>
    <row r="26" spans="2:23" ht="15" x14ac:dyDescent="0.25">
      <c r="B26" s="60">
        <v>26</v>
      </c>
      <c r="C26" s="57" t="s">
        <v>41</v>
      </c>
      <c r="D26" s="52">
        <v>25</v>
      </c>
      <c r="E26" s="17" t="str">
        <f>IF(D26&gt; AVERAGE(D$5:$D$48)+$Q$10*STDEVA(D$5:$D$48),ROUNDDOWN(AVERAGE(D$5:$D$48)+$Q$10*STDEVA(D$5:$D$48),0),"")</f>
        <v/>
      </c>
      <c r="F26" s="22">
        <f t="shared" si="0"/>
        <v>25</v>
      </c>
      <c r="G26" s="17">
        <f t="shared" si="1"/>
        <v>0</v>
      </c>
      <c r="H26" s="17">
        <f t="shared" si="2"/>
        <v>0</v>
      </c>
      <c r="I26" s="17">
        <f t="shared" si="3"/>
        <v>1</v>
      </c>
      <c r="J26" s="17">
        <f t="shared" si="4"/>
        <v>0</v>
      </c>
      <c r="V26" s="47"/>
      <c r="W26" s="34"/>
    </row>
    <row r="27" spans="2:23" ht="15" x14ac:dyDescent="0.25">
      <c r="B27" s="60">
        <v>27</v>
      </c>
      <c r="C27" s="57" t="s">
        <v>39</v>
      </c>
      <c r="D27" s="52">
        <v>25</v>
      </c>
      <c r="E27" s="17" t="str">
        <f>IF(D27&gt; AVERAGE(D$5:$D$48)+$Q$10*STDEVA(D$5:$D$48),ROUNDDOWN(AVERAGE(D$5:$D$48)+$Q$10*STDEVA(D$5:$D$48),0),"")</f>
        <v/>
      </c>
      <c r="F27" s="22">
        <f t="shared" si="0"/>
        <v>25</v>
      </c>
      <c r="G27" s="17">
        <f t="shared" si="1"/>
        <v>0</v>
      </c>
      <c r="H27" s="17">
        <f t="shared" si="2"/>
        <v>0</v>
      </c>
      <c r="I27" s="17">
        <f t="shared" si="3"/>
        <v>1</v>
      </c>
      <c r="J27" s="17">
        <f t="shared" si="4"/>
        <v>0</v>
      </c>
      <c r="V27" s="48"/>
      <c r="W27" s="35"/>
    </row>
    <row r="28" spans="2:23" ht="15" x14ac:dyDescent="0.25">
      <c r="B28" s="60">
        <v>28</v>
      </c>
      <c r="C28" s="57" t="s">
        <v>32</v>
      </c>
      <c r="D28" s="52">
        <v>15</v>
      </c>
      <c r="E28" s="17" t="str">
        <f>IF(D28&gt; AVERAGE(D$5:$D$48)+$Q$10*STDEVA(D$5:$D$48),ROUNDDOWN(AVERAGE(D$5:$D$48)+$Q$10*STDEVA(D$5:$D$48),0),"")</f>
        <v/>
      </c>
      <c r="F28" s="22">
        <f t="shared" si="0"/>
        <v>15</v>
      </c>
      <c r="G28" s="17">
        <f t="shared" si="1"/>
        <v>0</v>
      </c>
      <c r="H28" s="17">
        <f t="shared" si="2"/>
        <v>0</v>
      </c>
      <c r="I28" s="17">
        <f t="shared" si="3"/>
        <v>1</v>
      </c>
      <c r="J28" s="17">
        <f t="shared" si="4"/>
        <v>0</v>
      </c>
      <c r="V28" s="48"/>
      <c r="W28" s="35"/>
    </row>
    <row r="29" spans="2:23" ht="15" x14ac:dyDescent="0.25">
      <c r="B29" s="60">
        <v>29</v>
      </c>
      <c r="C29" s="57" t="s">
        <v>37</v>
      </c>
      <c r="D29" s="52">
        <v>15</v>
      </c>
      <c r="E29" s="17" t="str">
        <f>IF(D29&gt; AVERAGE(D$5:$D$48)+$Q$10*STDEVA(D$5:$D$48),ROUNDDOWN(AVERAGE(D$5:$D$48)+$Q$10*STDEVA(D$5:$D$48),0),"")</f>
        <v/>
      </c>
      <c r="F29" s="22">
        <f t="shared" si="0"/>
        <v>15</v>
      </c>
      <c r="G29" s="17">
        <f t="shared" si="1"/>
        <v>0</v>
      </c>
      <c r="H29" s="17">
        <f t="shared" si="2"/>
        <v>0</v>
      </c>
      <c r="I29" s="17">
        <f t="shared" si="3"/>
        <v>1</v>
      </c>
      <c r="J29" s="17">
        <f t="shared" si="4"/>
        <v>0</v>
      </c>
      <c r="V29" s="48"/>
      <c r="W29" s="35"/>
    </row>
    <row r="30" spans="2:23" ht="15" x14ac:dyDescent="0.25">
      <c r="B30" s="60">
        <v>30</v>
      </c>
      <c r="C30" s="57" t="s">
        <v>34</v>
      </c>
      <c r="D30" s="52">
        <v>25</v>
      </c>
      <c r="E30" s="17" t="str">
        <f>IF(D30&gt; AVERAGE(D$5:$D$48)+$Q$10*STDEVA(D$5:$D$48),ROUNDDOWN(AVERAGE(D$5:$D$48)+$Q$10*STDEVA(D$5:$D$48),0),"")</f>
        <v/>
      </c>
      <c r="F30" s="22">
        <f t="shared" si="0"/>
        <v>25</v>
      </c>
      <c r="G30" s="17">
        <f t="shared" si="1"/>
        <v>0</v>
      </c>
      <c r="H30" s="17">
        <f t="shared" si="2"/>
        <v>0</v>
      </c>
      <c r="I30" s="17">
        <f t="shared" si="3"/>
        <v>1</v>
      </c>
      <c r="J30" s="17">
        <f t="shared" si="4"/>
        <v>0</v>
      </c>
      <c r="V30" s="48"/>
      <c r="W30" s="35"/>
    </row>
    <row r="31" spans="2:23" ht="15" x14ac:dyDescent="0.25">
      <c r="B31" s="60">
        <v>31</v>
      </c>
      <c r="C31" s="57" t="s">
        <v>74</v>
      </c>
      <c r="D31" s="52">
        <v>15</v>
      </c>
      <c r="E31" s="17" t="str">
        <f>IF(D31&gt; AVERAGE(D$5:$D$48)+$Q$10*STDEVA(D$5:$D$48),ROUNDDOWN(AVERAGE(D$5:$D$48)+$Q$10*STDEVA(D$5:$D$48),0),"")</f>
        <v/>
      </c>
      <c r="F31" s="22">
        <f t="shared" si="0"/>
        <v>15</v>
      </c>
      <c r="G31" s="17">
        <f t="shared" si="1"/>
        <v>0</v>
      </c>
      <c r="H31" s="17">
        <f t="shared" si="2"/>
        <v>0</v>
      </c>
      <c r="I31" s="17">
        <f t="shared" si="3"/>
        <v>1</v>
      </c>
      <c r="J31" s="17">
        <f t="shared" si="4"/>
        <v>0</v>
      </c>
      <c r="V31" s="48"/>
      <c r="W31" s="35"/>
    </row>
    <row r="32" spans="2:23" ht="15" x14ac:dyDescent="0.25">
      <c r="B32" s="60">
        <v>32</v>
      </c>
      <c r="C32" s="57" t="s">
        <v>42</v>
      </c>
      <c r="D32" s="52">
        <v>15</v>
      </c>
      <c r="E32" s="17" t="str">
        <f>IF(D32&gt; AVERAGE(D$5:$D$48)+$Q$10*STDEVA(D$5:$D$48),ROUNDDOWN(AVERAGE(D$5:$D$48)+$Q$10*STDEVA(D$5:$D$48),0),"")</f>
        <v/>
      </c>
      <c r="F32" s="22">
        <f t="shared" si="0"/>
        <v>15</v>
      </c>
      <c r="G32" s="17">
        <f t="shared" si="1"/>
        <v>0</v>
      </c>
      <c r="H32" s="17">
        <f t="shared" si="2"/>
        <v>0</v>
      </c>
      <c r="I32" s="17">
        <f t="shared" si="3"/>
        <v>1</v>
      </c>
      <c r="J32" s="17">
        <f t="shared" si="4"/>
        <v>0</v>
      </c>
      <c r="V32" s="48"/>
      <c r="W32" s="35"/>
    </row>
    <row r="33" spans="2:23" ht="15" x14ac:dyDescent="0.25">
      <c r="B33" s="60">
        <v>33</v>
      </c>
      <c r="C33" s="57" t="s">
        <v>40</v>
      </c>
      <c r="D33" s="52">
        <v>25</v>
      </c>
      <c r="E33" s="17" t="str">
        <f>IF(D33&gt; AVERAGE(D$5:$D$48)+$Q$10*STDEVA(D$5:$D$48),ROUNDDOWN(AVERAGE(D$5:$D$48)+$Q$10*STDEVA(D$5:$D$48),0),"")</f>
        <v/>
      </c>
      <c r="F33" s="22">
        <f t="shared" si="0"/>
        <v>25</v>
      </c>
      <c r="G33" s="17">
        <f t="shared" si="1"/>
        <v>0</v>
      </c>
      <c r="H33" s="17">
        <f t="shared" si="2"/>
        <v>0</v>
      </c>
      <c r="I33" s="17">
        <f t="shared" si="3"/>
        <v>1</v>
      </c>
      <c r="J33" s="17">
        <f t="shared" si="4"/>
        <v>0</v>
      </c>
      <c r="V33" s="48"/>
      <c r="W33" s="35"/>
    </row>
    <row r="34" spans="2:23" ht="12.75" customHeight="1" x14ac:dyDescent="0.25">
      <c r="B34" s="60">
        <v>35</v>
      </c>
      <c r="C34" s="57" t="s">
        <v>88</v>
      </c>
      <c r="D34" s="52">
        <v>15</v>
      </c>
      <c r="E34" s="17" t="str">
        <f>IF(D34&gt; AVERAGE(D$5:$D$48)+$Q$10*STDEVA(D$5:$D$48),ROUNDDOWN(AVERAGE(D$5:$D$48)+$Q$10*STDEVA(D$5:$D$48),0),"")</f>
        <v/>
      </c>
      <c r="F34" s="22">
        <f t="shared" si="0"/>
        <v>15</v>
      </c>
      <c r="G34" s="17">
        <f t="shared" si="1"/>
        <v>0</v>
      </c>
      <c r="H34" s="17">
        <f t="shared" si="2"/>
        <v>0</v>
      </c>
      <c r="I34" s="17">
        <f t="shared" si="3"/>
        <v>1</v>
      </c>
      <c r="J34" s="17">
        <f t="shared" si="4"/>
        <v>0</v>
      </c>
      <c r="V34" s="48"/>
      <c r="W34" s="35"/>
    </row>
    <row r="35" spans="2:23" ht="12" customHeight="1" x14ac:dyDescent="0.25">
      <c r="B35" s="60">
        <v>36</v>
      </c>
      <c r="C35" s="57" t="s">
        <v>89</v>
      </c>
      <c r="D35" s="52">
        <v>15</v>
      </c>
      <c r="E35" s="17" t="str">
        <f>IF(D35&gt; AVERAGE(D$5:$D$48)+$Q$10*STDEVA(D$5:$D$48),ROUNDDOWN(AVERAGE(D$5:$D$48)+$Q$10*STDEVA(D$5:$D$48),0),"")</f>
        <v/>
      </c>
      <c r="F35" s="22">
        <f t="shared" si="0"/>
        <v>15</v>
      </c>
      <c r="G35" s="17">
        <f t="shared" si="1"/>
        <v>0</v>
      </c>
      <c r="H35" s="17">
        <f t="shared" si="2"/>
        <v>0</v>
      </c>
      <c r="I35" s="17">
        <f t="shared" si="3"/>
        <v>1</v>
      </c>
      <c r="J35" s="17">
        <f t="shared" si="4"/>
        <v>0</v>
      </c>
      <c r="V35" s="48"/>
      <c r="W35" s="35"/>
    </row>
    <row r="36" spans="2:23" ht="15" x14ac:dyDescent="0.25">
      <c r="B36" s="60">
        <v>37</v>
      </c>
      <c r="C36" s="57" t="s">
        <v>113</v>
      </c>
      <c r="D36" s="52">
        <v>15</v>
      </c>
      <c r="E36" s="17" t="str">
        <f>IF(D36&gt; AVERAGE(D$5:$D$48)+$Q$10*STDEVA(D$5:$D$48),ROUNDDOWN(AVERAGE(D$5:$D$48)+$Q$10*STDEVA(D$5:$D$48),0),"")</f>
        <v/>
      </c>
      <c r="F36" s="22">
        <f t="shared" si="0"/>
        <v>15</v>
      </c>
      <c r="G36" s="17">
        <f t="shared" si="1"/>
        <v>0</v>
      </c>
      <c r="H36" s="17">
        <f t="shared" si="2"/>
        <v>0</v>
      </c>
      <c r="I36" s="17">
        <f t="shared" si="3"/>
        <v>1</v>
      </c>
      <c r="J36" s="17">
        <f t="shared" si="4"/>
        <v>0</v>
      </c>
      <c r="V36" s="48"/>
      <c r="W36" s="35"/>
    </row>
    <row r="37" spans="2:23" ht="15" x14ac:dyDescent="0.25">
      <c r="B37" s="60">
        <v>39</v>
      </c>
      <c r="C37" s="57" t="s">
        <v>48</v>
      </c>
      <c r="D37" s="52">
        <v>15</v>
      </c>
      <c r="E37" s="17" t="str">
        <f>IF(D37&gt; AVERAGE(D$5:$D$48)+$Q$10*STDEVA(D$5:$D$48),ROUNDDOWN(AVERAGE(D$5:$D$48)+$Q$10*STDEVA(D$5:$D$48),0),"")</f>
        <v/>
      </c>
      <c r="F37" s="22">
        <f t="shared" si="0"/>
        <v>15</v>
      </c>
      <c r="G37" s="17">
        <f t="shared" si="1"/>
        <v>0</v>
      </c>
      <c r="H37" s="17">
        <f t="shared" si="2"/>
        <v>0</v>
      </c>
      <c r="I37" s="17">
        <f t="shared" si="3"/>
        <v>1</v>
      </c>
      <c r="J37" s="17">
        <f t="shared" si="4"/>
        <v>0</v>
      </c>
      <c r="V37" s="48"/>
      <c r="W37" s="35"/>
    </row>
    <row r="38" spans="2:23" ht="15" x14ac:dyDescent="0.25">
      <c r="B38" s="60">
        <v>40</v>
      </c>
      <c r="C38" s="57" t="s">
        <v>52</v>
      </c>
      <c r="D38" s="52">
        <v>15</v>
      </c>
      <c r="E38" s="17" t="str">
        <f>IF(D38&gt; AVERAGE(D$5:$D$48)+$Q$10*STDEVA(D$5:$D$48),ROUNDDOWN(AVERAGE(D$5:$D$48)+$Q$10*STDEVA(D$5:$D$48),0),"")</f>
        <v/>
      </c>
      <c r="F38" s="22">
        <f t="shared" si="0"/>
        <v>15</v>
      </c>
      <c r="G38" s="17">
        <f t="shared" si="1"/>
        <v>0</v>
      </c>
      <c r="H38" s="17">
        <f t="shared" si="2"/>
        <v>0</v>
      </c>
      <c r="I38" s="17">
        <f t="shared" si="3"/>
        <v>1</v>
      </c>
      <c r="J38" s="17">
        <f t="shared" si="4"/>
        <v>0</v>
      </c>
      <c r="V38" s="48"/>
      <c r="W38" s="35"/>
    </row>
    <row r="39" spans="2:23" ht="15" x14ac:dyDescent="0.25">
      <c r="B39" s="60">
        <v>41</v>
      </c>
      <c r="C39" s="57" t="s">
        <v>53</v>
      </c>
      <c r="D39" s="52">
        <v>15</v>
      </c>
      <c r="E39" s="17" t="str">
        <f>IF(D39&gt; AVERAGE(D$5:$D$48)+$Q$10*STDEVA(D$5:$D$48),ROUNDDOWN(AVERAGE(D$5:$D$48)+$Q$10*STDEVA(D$5:$D$48),0),"")</f>
        <v/>
      </c>
      <c r="F39" s="22">
        <f t="shared" si="0"/>
        <v>15</v>
      </c>
      <c r="G39" s="17">
        <f t="shared" si="1"/>
        <v>0</v>
      </c>
      <c r="H39" s="17">
        <f t="shared" si="2"/>
        <v>0</v>
      </c>
      <c r="I39" s="17">
        <f t="shared" si="3"/>
        <v>1</v>
      </c>
      <c r="J39" s="17">
        <f t="shared" si="4"/>
        <v>0</v>
      </c>
      <c r="V39" s="48"/>
      <c r="W39" s="35"/>
    </row>
    <row r="40" spans="2:23" ht="15" x14ac:dyDescent="0.25">
      <c r="B40" s="60">
        <v>42</v>
      </c>
      <c r="C40" s="57" t="s">
        <v>77</v>
      </c>
      <c r="D40" s="52">
        <v>15</v>
      </c>
      <c r="E40" s="17" t="str">
        <f>IF(D40&gt; AVERAGE(D$5:$D$48)+$Q$10*STDEVA(D$5:$D$48),ROUNDDOWN(AVERAGE(D$5:$D$48)+$Q$10*STDEVA(D$5:$D$48),0),"")</f>
        <v/>
      </c>
      <c r="F40" s="22">
        <f t="shared" si="0"/>
        <v>15</v>
      </c>
      <c r="G40" s="17">
        <f t="shared" si="1"/>
        <v>0</v>
      </c>
      <c r="H40" s="17">
        <f t="shared" si="2"/>
        <v>0</v>
      </c>
      <c r="I40" s="17">
        <f t="shared" si="3"/>
        <v>1</v>
      </c>
      <c r="J40" s="17">
        <f t="shared" si="4"/>
        <v>0</v>
      </c>
      <c r="V40" s="48"/>
      <c r="W40" s="35"/>
    </row>
    <row r="41" spans="2:23" ht="15" x14ac:dyDescent="0.25">
      <c r="B41" s="60">
        <v>43</v>
      </c>
      <c r="C41" s="57" t="s">
        <v>87</v>
      </c>
      <c r="D41" s="52">
        <v>15</v>
      </c>
      <c r="E41" s="17" t="str">
        <f>IF(D41&gt; AVERAGE(D$5:$D$48)+$Q$10*STDEVA(D$5:$D$48),ROUNDDOWN(AVERAGE(D$5:$D$48)+$Q$10*STDEVA(D$5:$D$48),0),"")</f>
        <v/>
      </c>
      <c r="F41" s="22">
        <f t="shared" si="0"/>
        <v>15</v>
      </c>
      <c r="G41" s="17">
        <f t="shared" si="1"/>
        <v>0</v>
      </c>
      <c r="H41" s="17">
        <f t="shared" si="2"/>
        <v>0</v>
      </c>
      <c r="I41" s="17">
        <f t="shared" si="3"/>
        <v>1</v>
      </c>
      <c r="J41" s="17">
        <f t="shared" si="4"/>
        <v>0</v>
      </c>
      <c r="V41" s="48"/>
      <c r="W41" s="35"/>
    </row>
    <row r="42" spans="2:23" ht="15" x14ac:dyDescent="0.25">
      <c r="B42" s="60">
        <v>45</v>
      </c>
      <c r="C42" s="57" t="s">
        <v>50</v>
      </c>
      <c r="D42" s="52">
        <v>20</v>
      </c>
      <c r="E42" s="17" t="str">
        <f>IF(D42&gt; AVERAGE(D$5:$D$48)+$Q$10*STDEVA(D$5:$D$48),ROUNDDOWN(AVERAGE(D$5:$D$48)+$Q$10*STDEVA(D$5:$D$48),0),"")</f>
        <v/>
      </c>
      <c r="F42" s="22">
        <f t="shared" si="0"/>
        <v>20</v>
      </c>
      <c r="G42" s="17">
        <f t="shared" si="1"/>
        <v>0</v>
      </c>
      <c r="H42" s="17">
        <f t="shared" si="2"/>
        <v>0</v>
      </c>
      <c r="I42" s="17">
        <f t="shared" si="3"/>
        <v>1</v>
      </c>
      <c r="J42" s="17">
        <f t="shared" si="4"/>
        <v>0</v>
      </c>
      <c r="V42" s="42"/>
      <c r="W42" s="29"/>
    </row>
    <row r="43" spans="2:23" ht="15" x14ac:dyDescent="0.25">
      <c r="B43" s="60">
        <v>46</v>
      </c>
      <c r="C43" s="57" t="s">
        <v>51</v>
      </c>
      <c r="D43" s="52">
        <v>20</v>
      </c>
      <c r="E43" s="17" t="str">
        <f>IF(D43&gt; AVERAGE(D$5:$D$48)+$Q$10*STDEVA(D$5:$D$48),ROUNDDOWN(AVERAGE(D$5:$D$48)+$Q$10*STDEVA(D$5:$D$48),0),"")</f>
        <v/>
      </c>
      <c r="F43" s="22">
        <f t="shared" si="0"/>
        <v>20</v>
      </c>
      <c r="G43" s="17">
        <f t="shared" si="1"/>
        <v>0</v>
      </c>
      <c r="H43" s="17">
        <f t="shared" si="2"/>
        <v>0</v>
      </c>
      <c r="I43" s="17">
        <f t="shared" si="3"/>
        <v>1</v>
      </c>
      <c r="J43" s="17">
        <f t="shared" si="4"/>
        <v>0</v>
      </c>
      <c r="V43" s="42"/>
      <c r="W43" s="29"/>
    </row>
    <row r="44" spans="2:23" ht="15" x14ac:dyDescent="0.25">
      <c r="B44" s="60">
        <v>47</v>
      </c>
      <c r="C44" s="57" t="s">
        <v>78</v>
      </c>
      <c r="D44" s="52">
        <v>15</v>
      </c>
      <c r="E44" s="17" t="str">
        <f>IF(D44&gt; AVERAGE(D$5:$D$48)+$Q$10*STDEVA(D$5:$D$48),ROUNDDOWN(AVERAGE(D$5:$D$48)+$Q$10*STDEVA(D$5:$D$48),0),"")</f>
        <v/>
      </c>
      <c r="F44" s="22">
        <f t="shared" si="0"/>
        <v>15</v>
      </c>
      <c r="G44" s="17">
        <f t="shared" si="1"/>
        <v>0</v>
      </c>
      <c r="H44" s="17">
        <f t="shared" si="2"/>
        <v>0</v>
      </c>
      <c r="I44" s="17">
        <f t="shared" si="3"/>
        <v>1</v>
      </c>
      <c r="J44" s="17">
        <f t="shared" si="4"/>
        <v>0</v>
      </c>
      <c r="V44" s="42"/>
      <c r="W44" s="29"/>
    </row>
    <row r="45" spans="2:23" ht="15" x14ac:dyDescent="0.25">
      <c r="B45" s="60">
        <v>48</v>
      </c>
      <c r="C45" s="57" t="s">
        <v>81</v>
      </c>
      <c r="D45" s="52">
        <v>15</v>
      </c>
      <c r="E45" s="17" t="str">
        <f>IF(D45&gt; AVERAGE(D$5:$D$48)+$Q$10*STDEVA(D$5:$D$48),ROUNDDOWN(AVERAGE(D$5:$D$48)+$Q$10*STDEVA(D$5:$D$48),0),"")</f>
        <v/>
      </c>
      <c r="F45" s="22">
        <f t="shared" si="0"/>
        <v>15</v>
      </c>
      <c r="G45" s="17">
        <f t="shared" si="1"/>
        <v>0</v>
      </c>
      <c r="H45" s="17">
        <f t="shared" si="2"/>
        <v>0</v>
      </c>
      <c r="I45" s="17">
        <f t="shared" si="3"/>
        <v>1</v>
      </c>
      <c r="J45" s="17">
        <f t="shared" si="4"/>
        <v>0</v>
      </c>
      <c r="V45" s="42"/>
      <c r="W45" s="29"/>
    </row>
    <row r="46" spans="2:23" ht="15" x14ac:dyDescent="0.25">
      <c r="B46" s="60">
        <v>50</v>
      </c>
      <c r="C46" s="57" t="s">
        <v>55</v>
      </c>
      <c r="D46" s="52">
        <v>15</v>
      </c>
      <c r="E46" s="17" t="str">
        <f>IF(D46&gt; AVERAGE(D$5:$D$48)+$Q$10*STDEVA(D$5:$D$48),ROUNDDOWN(AVERAGE(D$5:$D$48)+$Q$10*STDEVA(D$5:$D$48),0),"")</f>
        <v/>
      </c>
      <c r="F46" s="22">
        <f t="shared" si="0"/>
        <v>15</v>
      </c>
      <c r="G46" s="17">
        <f t="shared" si="1"/>
        <v>0</v>
      </c>
      <c r="H46" s="17">
        <f t="shared" si="2"/>
        <v>0</v>
      </c>
      <c r="I46" s="17">
        <f t="shared" si="3"/>
        <v>1</v>
      </c>
      <c r="J46" s="17">
        <f t="shared" si="4"/>
        <v>0</v>
      </c>
      <c r="V46" s="46"/>
      <c r="W46" s="33"/>
    </row>
    <row r="47" spans="2:23" ht="15" x14ac:dyDescent="0.25">
      <c r="B47" s="60">
        <v>51</v>
      </c>
      <c r="C47" s="57" t="s">
        <v>8</v>
      </c>
      <c r="D47" s="52">
        <v>15</v>
      </c>
      <c r="E47" s="17" t="str">
        <f>IF(D47&gt; AVERAGE(D$5:$D$48)+$Q$10*STDEVA(D$5:$D$48),ROUNDDOWN(AVERAGE(D$5:$D$48)+$Q$10*STDEVA(D$5:$D$48),0),"")</f>
        <v/>
      </c>
      <c r="F47" s="22">
        <f t="shared" si="0"/>
        <v>15</v>
      </c>
      <c r="G47" s="17">
        <f t="shared" si="1"/>
        <v>0</v>
      </c>
      <c r="H47" s="17">
        <f t="shared" si="2"/>
        <v>0</v>
      </c>
      <c r="I47" s="17">
        <f t="shared" si="3"/>
        <v>1</v>
      </c>
      <c r="J47" s="17">
        <f t="shared" si="4"/>
        <v>0</v>
      </c>
      <c r="V47" s="44"/>
      <c r="W47" s="31"/>
    </row>
    <row r="48" spans="2:23" ht="15.75" thickBot="1" x14ac:dyDescent="0.3">
      <c r="B48" s="61">
        <v>52</v>
      </c>
      <c r="C48" s="58" t="s">
        <v>90</v>
      </c>
      <c r="D48" s="53">
        <v>0</v>
      </c>
      <c r="E48" s="55" t="str">
        <f>IF(D48&gt; AVERAGE(D$5:$D$48)+$Q$10*STDEVA(D$5:$D$48),ROUNDDOWN(AVERAGE(D$5:$D$48)+$Q$10*STDEVA(D$5:$D$48),0),"")</f>
        <v/>
      </c>
      <c r="F48" s="54">
        <f t="shared" si="0"/>
        <v>0</v>
      </c>
      <c r="G48" s="55">
        <f t="shared" si="1"/>
        <v>1</v>
      </c>
      <c r="H48" s="55">
        <f t="shared" si="2"/>
        <v>0</v>
      </c>
      <c r="I48" s="55">
        <f t="shared" si="3"/>
        <v>0</v>
      </c>
      <c r="J48" s="55">
        <f t="shared" si="4"/>
        <v>0</v>
      </c>
      <c r="P48" s="5"/>
      <c r="V48" s="46"/>
      <c r="W48" s="33"/>
    </row>
    <row r="49" spans="3:10" x14ac:dyDescent="0.2">
      <c r="C49" s="2"/>
      <c r="D49" s="50"/>
      <c r="E49" s="3"/>
      <c r="F49" s="3"/>
    </row>
    <row r="51" spans="3:10" x14ac:dyDescent="0.2">
      <c r="D51" s="51"/>
      <c r="E51" s="6"/>
      <c r="F51" s="6"/>
      <c r="J51" s="5"/>
    </row>
    <row r="52" spans="3:10" x14ac:dyDescent="0.2">
      <c r="J52" s="4"/>
    </row>
    <row r="53" spans="3:10" x14ac:dyDescent="0.2">
      <c r="J53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01"/>
  <sheetViews>
    <sheetView topLeftCell="A17" workbookViewId="0">
      <selection activeCell="C40" sqref="C40"/>
    </sheetView>
  </sheetViews>
  <sheetFormatPr defaultRowHeight="12.75" x14ac:dyDescent="0.2"/>
  <cols>
    <col min="2" max="3" width="20.5703125" bestFit="1" customWidth="1"/>
    <col min="4" max="4" width="19.7109375" bestFit="1" customWidth="1"/>
    <col min="5" max="5" width="14" bestFit="1" customWidth="1"/>
    <col min="6" max="6" width="11.85546875" customWidth="1"/>
    <col min="7" max="7" width="14" bestFit="1" customWidth="1"/>
  </cols>
  <sheetData>
    <row r="2" spans="2:4" x14ac:dyDescent="0.2">
      <c r="B2" s="24" t="s">
        <v>61</v>
      </c>
      <c r="C2" s="24" t="s">
        <v>62</v>
      </c>
      <c r="D2" s="24" t="s">
        <v>21</v>
      </c>
    </row>
    <row r="3" spans="2:4" x14ac:dyDescent="0.2">
      <c r="B3">
        <v>7</v>
      </c>
      <c r="C3" s="8">
        <f>'Solutions with Decompression'!$O$33*B3^2+'Solutions with Decompression'!$O$34*B3+'Solutions with Decompression'!$O$35</f>
        <v>37.676233040000028</v>
      </c>
      <c r="D3" s="8">
        <f>'Solutions with Decompression'!$K$33*B3^3+'Solutions with Decompression'!$K$34*B3^2+'Solutions with Decompression'!$K$35*B3+'Solutions with Decompression'!$K$36</f>
        <v>0.71399645999998995</v>
      </c>
    </row>
    <row r="4" spans="2:4" x14ac:dyDescent="0.2">
      <c r="B4">
        <f>B3+0.1</f>
        <v>7.1</v>
      </c>
      <c r="C4" s="8">
        <f>'Solutions with Decompression'!$O$33*B4^2+'Solutions with Decompression'!$O$34*B4+'Solutions with Decompression'!$O$35</f>
        <v>36.837557860700031</v>
      </c>
      <c r="D4" s="8">
        <f>'Solutions with Decompression'!$K$33*B4^3+'Solutions with Decompression'!$K$34*B4^2+'Solutions with Decompression'!$K$35*B4+'Solutions with Decompression'!$K$36</f>
        <v>0.74173960772999692</v>
      </c>
    </row>
    <row r="5" spans="2:4" x14ac:dyDescent="0.2">
      <c r="B5">
        <f t="shared" ref="B5:B18" si="0">B4+0.1</f>
        <v>7.1999999999999993</v>
      </c>
      <c r="C5" s="8">
        <f>'Solutions with Decompression'!$O$33*B5^2+'Solutions with Decompression'!$O$34*B5+'Solutions with Decompression'!$O$35</f>
        <v>36.058499600800019</v>
      </c>
      <c r="D5" s="8">
        <f>'Solutions with Decompression'!$K$33*B5^3+'Solutions with Decompression'!$K$34*B5^2+'Solutions with Decompression'!$K$35*B5+'Solutions with Decompression'!$K$36</f>
        <v>0.76161599463999607</v>
      </c>
    </row>
    <row r="6" spans="2:4" x14ac:dyDescent="0.2">
      <c r="B6">
        <f t="shared" si="0"/>
        <v>7.2999999999999989</v>
      </c>
      <c r="C6" s="8">
        <f>'Solutions with Decompression'!$O$33*B6^2+'Solutions with Decompression'!$O$34*B6+'Solutions with Decompression'!$O$35</f>
        <v>35.339058260299993</v>
      </c>
      <c r="D6" s="8">
        <f>'Solutions with Decompression'!$K$33*B6^3+'Solutions with Decompression'!$K$34*B6^2+'Solutions with Decompression'!$K$35*B6+'Solutions with Decompression'!$K$36</f>
        <v>0.77415578631000415</v>
      </c>
    </row>
    <row r="7" spans="2:4" x14ac:dyDescent="0.2">
      <c r="B7">
        <f t="shared" si="0"/>
        <v>7.3999999999999986</v>
      </c>
      <c r="C7" s="8">
        <f>'Solutions with Decompression'!$O$33*B7^2+'Solutions with Decompression'!$O$34*B7+'Solutions with Decompression'!$O$35</f>
        <v>34.679233839199981</v>
      </c>
      <c r="D7" s="8">
        <f>'Solutions with Decompression'!$K$33*B7^3+'Solutions with Decompression'!$K$34*B7^2+'Solutions with Decompression'!$K$35*B7+'Solutions with Decompression'!$K$36</f>
        <v>0.77988914832000944</v>
      </c>
    </row>
    <row r="8" spans="2:4" x14ac:dyDescent="0.2">
      <c r="B8">
        <f t="shared" si="0"/>
        <v>7.4999999999999982</v>
      </c>
      <c r="C8" s="8">
        <f>'Solutions with Decompression'!$O$33*B8^2+'Solutions with Decompression'!$O$34*B8+'Solutions with Decompression'!$O$35</f>
        <v>34.079026337499982</v>
      </c>
      <c r="D8" s="8">
        <f>'Solutions with Decompression'!$K$33*B8^3+'Solutions with Decompression'!$K$34*B8^2+'Solutions with Decompression'!$K$35*B8+'Solutions with Decompression'!$K$36</f>
        <v>0.77934624625000026</v>
      </c>
    </row>
    <row r="9" spans="2:4" x14ac:dyDescent="0.2">
      <c r="B9">
        <f t="shared" si="0"/>
        <v>7.5999999999999979</v>
      </c>
      <c r="C9" s="8">
        <f>'Solutions with Decompression'!$O$33*B9^2+'Solutions with Decompression'!$O$34*B9+'Solutions with Decompression'!$O$35</f>
        <v>33.538435755200055</v>
      </c>
      <c r="D9" s="8">
        <f>'Solutions with Decompression'!$K$33*B9^3+'Solutions with Decompression'!$K$34*B9^2+'Solutions with Decompression'!$K$35*B9+'Solutions with Decompression'!$K$36</f>
        <v>0.77305724568002177</v>
      </c>
    </row>
    <row r="10" spans="2:4" x14ac:dyDescent="0.2">
      <c r="B10">
        <f t="shared" si="0"/>
        <v>7.6999999999999975</v>
      </c>
      <c r="C10" s="8">
        <f>'Solutions with Decompression'!$O$33*B10^2+'Solutions with Decompression'!$O$34*B10+'Solutions with Decompression'!$O$35</f>
        <v>33.057462092300028</v>
      </c>
      <c r="D10" s="8">
        <f>'Solutions with Decompression'!$K$33*B10^3+'Solutions with Decompression'!$K$34*B10^2+'Solutions with Decompression'!$K$35*B10+'Solutions with Decompression'!$K$36</f>
        <v>0.76155231219000541</v>
      </c>
    </row>
    <row r="11" spans="2:4" x14ac:dyDescent="0.2">
      <c r="B11">
        <f t="shared" si="0"/>
        <v>7.7999999999999972</v>
      </c>
      <c r="C11" s="8">
        <f>'Solutions with Decompression'!$O$33*B11^2+'Solutions with Decompression'!$O$34*B11+'Solutions with Decompression'!$O$35</f>
        <v>32.636105348800015</v>
      </c>
      <c r="D11" s="8">
        <f>'Solutions with Decompression'!$K$33*B11^3+'Solutions with Decompression'!$K$34*B11^2+'Solutions with Decompression'!$K$35*B11+'Solutions with Decompression'!$K$36</f>
        <v>0.74536161136002477</v>
      </c>
    </row>
    <row r="12" spans="2:4" x14ac:dyDescent="0.2">
      <c r="B12">
        <f t="shared" si="0"/>
        <v>7.8999999999999968</v>
      </c>
      <c r="C12" s="8">
        <f>'Solutions with Decompression'!$O$33*B12^2+'Solutions with Decompression'!$O$34*B12+'Solutions with Decompression'!$O$35</f>
        <v>32.274365524700016</v>
      </c>
      <c r="D12" s="8">
        <f>'Solutions with Decompression'!$K$33*B12^3+'Solutions with Decompression'!$K$34*B12^2+'Solutions with Decompression'!$K$35*B12+'Solutions with Decompression'!$K$36</f>
        <v>0.72501530877003972</v>
      </c>
    </row>
    <row r="13" spans="2:4" x14ac:dyDescent="0.2">
      <c r="B13">
        <f t="shared" si="0"/>
        <v>7.9999999999999964</v>
      </c>
      <c r="C13" s="8">
        <f>'Solutions with Decompression'!$O$33*B13^2+'Solutions with Decompression'!$O$34*B13+'Solutions with Decompression'!$O$35</f>
        <v>31.972242620000003</v>
      </c>
      <c r="D13" s="8">
        <f>'Solutions with Decompression'!$K$33*B13^3+'Solutions with Decompression'!$K$34*B13^2+'Solutions with Decompression'!$K$35*B13+'Solutions with Decompression'!$K$36</f>
        <v>0.70104357000003859</v>
      </c>
    </row>
    <row r="14" spans="2:4" x14ac:dyDescent="0.2">
      <c r="B14">
        <f t="shared" si="0"/>
        <v>8.0999999999999961</v>
      </c>
      <c r="C14" s="8">
        <f>'Solutions with Decompression'!$O$33*B14^2+'Solutions with Decompression'!$O$34*B14+'Solutions with Decompression'!$O$35</f>
        <v>31.729736634700004</v>
      </c>
      <c r="D14" s="8">
        <f>'Solutions with Decompression'!$K$33*B14^3+'Solutions with Decompression'!$K$34*B14^2+'Solutions with Decompression'!$K$35*B14+'Solutions with Decompression'!$K$36</f>
        <v>0.67397656063000966</v>
      </c>
    </row>
    <row r="15" spans="2:4" x14ac:dyDescent="0.2">
      <c r="B15">
        <f t="shared" si="0"/>
        <v>8.1999999999999957</v>
      </c>
      <c r="C15" s="8">
        <f>'Solutions with Decompression'!$O$33*B15^2+'Solutions with Decompression'!$O$34*B15+'Solutions with Decompression'!$O$35</f>
        <v>31.546847568799961</v>
      </c>
      <c r="D15" s="8">
        <f>'Solutions with Decompression'!$K$33*B15^3+'Solutions with Decompression'!$K$34*B15^2+'Solutions with Decompression'!$K$35*B15+'Solutions with Decompression'!$K$36</f>
        <v>0.64434444623999809</v>
      </c>
    </row>
    <row r="16" spans="2:4" x14ac:dyDescent="0.2">
      <c r="B16">
        <f t="shared" si="0"/>
        <v>8.2999999999999954</v>
      </c>
      <c r="C16" s="8">
        <f>'Solutions with Decompression'!$O$33*B16^2+'Solutions with Decompression'!$O$34*B16+'Solutions with Decompression'!$O$35</f>
        <v>31.423575422300047</v>
      </c>
      <c r="D16" s="8">
        <f>'Solutions with Decompression'!$K$33*B16^3+'Solutions with Decompression'!$K$34*B16^2+'Solutions with Decompression'!$K$35*B16+'Solutions with Decompression'!$K$36</f>
        <v>0.61267739241000641</v>
      </c>
    </row>
    <row r="17" spans="2:14" x14ac:dyDescent="0.2">
      <c r="B17">
        <f t="shared" si="0"/>
        <v>8.399999999999995</v>
      </c>
      <c r="C17" s="8">
        <f>'Solutions with Decompression'!$O$33*B17^2+'Solutions with Decompression'!$O$34*B17+'Solutions with Decompression'!$O$35</f>
        <v>31.359920195200033</v>
      </c>
      <c r="D17" s="8">
        <f>'Solutions with Decompression'!$K$33*B17^3+'Solutions with Decompression'!$K$34*B17^2+'Solutions with Decompression'!$K$35*B17+'Solutions with Decompression'!$K$36</f>
        <v>0.57950556471998027</v>
      </c>
    </row>
    <row r="18" spans="2:14" x14ac:dyDescent="0.2">
      <c r="B18">
        <f t="shared" si="0"/>
        <v>8.4999999999999947</v>
      </c>
      <c r="C18" s="8">
        <f>'Solutions with Decompression'!$O$33*B18^2+'Solutions with Decompression'!$O$34*B18+'Solutions with Decompression'!$O$35</f>
        <v>31.355881887500033</v>
      </c>
      <c r="D18" s="8">
        <f>'Solutions with Decompression'!$K$33*B18^3+'Solutions with Decompression'!$K$34*B18^2+'Solutions with Decompression'!$K$35*B18+'Solutions with Decompression'!$K$36</f>
        <v>0.54535912874997905</v>
      </c>
    </row>
    <row r="19" spans="2:14" x14ac:dyDescent="0.2">
      <c r="B19">
        <f t="shared" ref="B19:B33" si="1">B18+0.1</f>
        <v>8.5999999999999943</v>
      </c>
      <c r="C19" s="8">
        <f>'Solutions with Decompression'!$O$33*B19^2+'Solutions with Decompression'!$O$34*B19+'Solutions with Decompression'!$O$35</f>
        <v>31.411460499200018</v>
      </c>
      <c r="D19" s="8">
        <f>'Solutions with Decompression'!$K$33*B19^3+'Solutions with Decompression'!$K$34*B19^2+'Solutions with Decompression'!$K$35*B19+'Solutions with Decompression'!$K$36</f>
        <v>0.51076825008000526</v>
      </c>
    </row>
    <row r="20" spans="2:14" x14ac:dyDescent="0.2">
      <c r="B20">
        <f t="shared" si="1"/>
        <v>8.699999999999994</v>
      </c>
      <c r="C20" s="8">
        <f>'Solutions with Decompression'!$O$33*B20^2+'Solutions with Decompression'!$O$34*B20+'Solutions with Decompression'!$O$35</f>
        <v>31.526656030299989</v>
      </c>
      <c r="D20" s="8">
        <f>'Solutions with Decompression'!$K$33*B20^3+'Solutions with Decompression'!$K$34*B20^2+'Solutions with Decompression'!$K$35*B20+'Solutions with Decompression'!$K$36</f>
        <v>0.47626309429001878</v>
      </c>
    </row>
    <row r="21" spans="2:14" x14ac:dyDescent="0.2">
      <c r="B21">
        <f t="shared" si="1"/>
        <v>8.7999999999999936</v>
      </c>
      <c r="C21" s="8">
        <f>'Solutions with Decompression'!$O$33*B21^2+'Solutions with Decompression'!$O$34*B21+'Solutions with Decompression'!$O$35</f>
        <v>31.701468480799946</v>
      </c>
      <c r="D21" s="8">
        <f>'Solutions with Decompression'!$K$33*B21^3+'Solutions with Decompression'!$K$34*B21^2+'Solutions with Decompression'!$K$35*B21+'Solutions with Decompression'!$K$36</f>
        <v>0.44237382696003635</v>
      </c>
    </row>
    <row r="22" spans="2:14" x14ac:dyDescent="0.2">
      <c r="B22">
        <f t="shared" si="1"/>
        <v>8.8999999999999932</v>
      </c>
      <c r="C22" s="8">
        <f>'Solutions with Decompression'!$O$33*B22^2+'Solutions with Decompression'!$O$34*B22+'Solutions with Decompression'!$O$35</f>
        <v>31.935897850700002</v>
      </c>
      <c r="D22" s="8">
        <f>'Solutions with Decompression'!$K$33*B22^3+'Solutions with Decompression'!$K$34*B22^2+'Solutions with Decompression'!$K$35*B22+'Solutions with Decompression'!$K$36</f>
        <v>0.40963061367000364</v>
      </c>
    </row>
    <row r="23" spans="2:14" x14ac:dyDescent="0.2">
      <c r="B23">
        <f t="shared" si="1"/>
        <v>8.9999999999999929</v>
      </c>
      <c r="C23" s="8">
        <f>'Solutions with Decompression'!$O$33*B23^2+'Solutions with Decompression'!$O$34*B23+'Solutions with Decompression'!$O$35</f>
        <v>32.229944139999986</v>
      </c>
      <c r="D23" s="8">
        <f>'Solutions with Decompression'!$K$33*B23^3+'Solutions with Decompression'!$K$34*B23^2+'Solutions with Decompression'!$K$35*B23+'Solutions with Decompression'!$K$36</f>
        <v>0.37856362000002264</v>
      </c>
    </row>
    <row r="24" spans="2:14" x14ac:dyDescent="0.2">
      <c r="B24">
        <f t="shared" si="1"/>
        <v>9.0999999999999925</v>
      </c>
      <c r="C24" s="8">
        <f>'Solutions with Decompression'!$O$33*B24^2+'Solutions with Decompression'!$O$34*B24+'Solutions with Decompression'!$O$35</f>
        <v>32.583607348699985</v>
      </c>
      <c r="D24" s="8">
        <f>'Solutions with Decompression'!$K$33*B24^3+'Solutions with Decompression'!$K$34*B24^2+'Solutions with Decompression'!$K$35*B24+'Solutions with Decompression'!$K$36</f>
        <v>0.34970301153002481</v>
      </c>
    </row>
    <row r="25" spans="2:14" x14ac:dyDescent="0.2">
      <c r="B25">
        <f t="shared" si="1"/>
        <v>9.1999999999999922</v>
      </c>
      <c r="C25" s="8">
        <f>'Solutions with Decompression'!$O$33*B25^2+'Solutions with Decompression'!$O$34*B25+'Solutions with Decompression'!$O$35</f>
        <v>32.996887476799969</v>
      </c>
      <c r="D25" s="8">
        <f>'Solutions with Decompression'!$K$33*B25^3+'Solutions with Decompression'!$K$34*B25^2+'Solutions with Decompression'!$K$35*B25+'Solutions with Decompression'!$K$36</f>
        <v>0.32357895384002688</v>
      </c>
    </row>
    <row r="26" spans="2:14" x14ac:dyDescent="0.2">
      <c r="B26">
        <f t="shared" si="1"/>
        <v>9.2999999999999918</v>
      </c>
      <c r="C26" s="8">
        <f>'Solutions with Decompression'!$O$33*B26^2+'Solutions with Decompression'!$O$34*B26+'Solutions with Decompression'!$O$35</f>
        <v>33.469784524299968</v>
      </c>
      <c r="D26" s="8">
        <f>'Solutions with Decompression'!$K$33*B26^3+'Solutions with Decompression'!$K$34*B26^2+'Solutions with Decompression'!$K$35*B26+'Solutions with Decompression'!$K$36</f>
        <v>0.30072161251000296</v>
      </c>
    </row>
    <row r="27" spans="2:14" x14ac:dyDescent="0.2">
      <c r="B27">
        <f t="shared" si="1"/>
        <v>9.3999999999999915</v>
      </c>
      <c r="C27" s="8">
        <f>'Solutions with Decompression'!$O$33*B27^2+'Solutions with Decompression'!$O$34*B27+'Solutions with Decompression'!$O$35</f>
        <v>34.002298491199923</v>
      </c>
      <c r="D27" s="8">
        <f>'Solutions with Decompression'!$K$33*B27^3+'Solutions with Decompression'!$K$34*B27^2+'Solutions with Decompression'!$K$35*B27+'Solutions with Decompression'!$K$36</f>
        <v>0.28166115312001239</v>
      </c>
    </row>
    <row r="28" spans="2:14" x14ac:dyDescent="0.2">
      <c r="B28">
        <f t="shared" si="1"/>
        <v>9.4999999999999911</v>
      </c>
      <c r="C28" s="8">
        <f>'Solutions with Decompression'!$O$33*B28^2+'Solutions with Decompression'!$O$34*B28+'Solutions with Decompression'!$O$35</f>
        <v>34.594429377499893</v>
      </c>
      <c r="D28" s="8">
        <f>'Solutions with Decompression'!$K$33*B28^3+'Solutions with Decompression'!$K$34*B28^2+'Solutions with Decompression'!$K$35*B28+'Solutions with Decompression'!$K$36</f>
        <v>0.26692774125000085</v>
      </c>
    </row>
    <row r="29" spans="2:14" x14ac:dyDescent="0.2">
      <c r="B29">
        <f t="shared" si="1"/>
        <v>9.5999999999999908</v>
      </c>
      <c r="C29" s="8">
        <f>'Solutions with Decompression'!$O$33*B29^2+'Solutions with Decompression'!$O$34*B29+'Solutions with Decompression'!$O$35</f>
        <v>35.24617718319999</v>
      </c>
      <c r="D29" s="8">
        <f>'Solutions with Decompression'!$K$33*B29^3+'Solutions with Decompression'!$K$34*B29^2+'Solutions with Decompression'!$K$35*B29+'Solutions with Decompression'!$K$36</f>
        <v>0.25705154247999928</v>
      </c>
    </row>
    <row r="30" spans="2:14" x14ac:dyDescent="0.2">
      <c r="B30">
        <f t="shared" si="1"/>
        <v>9.6999999999999904</v>
      </c>
      <c r="C30" s="8">
        <f>'Solutions with Decompression'!$O$33*B30^2+'Solutions with Decompression'!$O$34*B30+'Solutions with Decompression'!$O$35</f>
        <v>35.957541908299987</v>
      </c>
      <c r="D30" s="8">
        <f>'Solutions with Decompression'!$K$33*B30^3+'Solutions with Decompression'!$K$34*B30^2+'Solutions with Decompression'!$K$35*B30+'Solutions with Decompression'!$K$36</f>
        <v>0.25256272239001021</v>
      </c>
    </row>
    <row r="31" spans="2:14" x14ac:dyDescent="0.2">
      <c r="B31">
        <f t="shared" si="1"/>
        <v>9.7999999999999901</v>
      </c>
      <c r="C31" s="8">
        <f>'Solutions with Decompression'!$O$33*B31^2+'Solutions with Decompression'!$O$34*B31+'Solutions with Decompression'!$O$35</f>
        <v>36.728523552799942</v>
      </c>
      <c r="D31" s="8">
        <f>'Solutions with Decompression'!$K$33*B31^3+'Solutions with Decompression'!$K$34*B31^2+'Solutions with Decompression'!$K$35*B31+'Solutions with Decompression'!$K$36</f>
        <v>0.25399144656002193</v>
      </c>
      <c r="G31" s="8"/>
    </row>
    <row r="32" spans="2:14" x14ac:dyDescent="0.2">
      <c r="B32">
        <f t="shared" si="1"/>
        <v>9.8999999999999897</v>
      </c>
      <c r="C32" s="8">
        <f>'Solutions with Decompression'!$O$33*B32^2+'Solutions with Decompression'!$O$34*B32+'Solutions with Decompression'!$O$35</f>
        <v>37.559122116699911</v>
      </c>
      <c r="D32" s="8">
        <f>'Solutions with Decompression'!$K$33*B32^3+'Solutions with Decompression'!$K$34*B32^2+'Solutions with Decompression'!$K$35*B32+'Solutions with Decompression'!$K$36</f>
        <v>0.26186788057002275</v>
      </c>
      <c r="J32" s="24"/>
      <c r="N32" s="24"/>
    </row>
    <row r="33" spans="2:4" x14ac:dyDescent="0.2">
      <c r="B33">
        <f t="shared" si="1"/>
        <v>9.9999999999999893</v>
      </c>
      <c r="C33" s="8">
        <f>'Solutions with Decompression'!$O$33*B33^2+'Solutions with Decompression'!$O$34*B33+'Solutions with Decompression'!$O$35</f>
        <v>38.449337599999893</v>
      </c>
      <c r="D33" s="8">
        <f>'Solutions with Decompression'!$K$33*B33^3+'Solutions with Decompression'!$K$34*B33^2+'Solutions with Decompression'!$K$35*B33+'Solutions with Decompression'!$K$36</f>
        <v>0.27672219000000098</v>
      </c>
    </row>
    <row r="34" spans="2:4" x14ac:dyDescent="0.2">
      <c r="C34" s="8"/>
      <c r="D34" s="8"/>
    </row>
    <row r="35" spans="2:4" x14ac:dyDescent="0.2">
      <c r="C35" s="8"/>
      <c r="D35" s="8"/>
    </row>
    <row r="36" spans="2:4" x14ac:dyDescent="0.2">
      <c r="C36" s="8"/>
      <c r="D36" s="8"/>
    </row>
    <row r="37" spans="2:4" x14ac:dyDescent="0.2">
      <c r="C37" s="8"/>
      <c r="D37" s="8"/>
    </row>
    <row r="38" spans="2:4" x14ac:dyDescent="0.2">
      <c r="C38" s="8"/>
      <c r="D38" s="8"/>
    </row>
    <row r="39" spans="2:4" x14ac:dyDescent="0.2">
      <c r="B39" t="s">
        <v>85</v>
      </c>
      <c r="C39" s="8">
        <f>'Solutions with Decompression'!C7</f>
        <v>7.1333333333333337</v>
      </c>
      <c r="D39" s="8">
        <f>'Solutions with Decompression'!G7</f>
        <v>0.74921297355261629</v>
      </c>
    </row>
    <row r="40" spans="2:4" x14ac:dyDescent="0.2">
      <c r="B40" t="s">
        <v>108</v>
      </c>
      <c r="C40" s="8">
        <f>'Solutions with Decompression'!C20</f>
        <v>7.4406394705210861</v>
      </c>
      <c r="D40" s="8">
        <f>'Solutions with Decompression'!D20</f>
        <v>0.78039557390816583</v>
      </c>
    </row>
    <row r="41" spans="2:4" x14ac:dyDescent="0.2">
      <c r="B41" t="s">
        <v>107</v>
      </c>
      <c r="C41" s="8">
        <f>'Solutions with Decompression'!C8</f>
        <v>7.833333333333333</v>
      </c>
      <c r="D41" s="8">
        <f>'Solutions with Decompression'!G8</f>
        <v>0.73901506300927622</v>
      </c>
    </row>
    <row r="42" spans="2:4" x14ac:dyDescent="0.2">
      <c r="B42" t="s">
        <v>100</v>
      </c>
      <c r="C42" s="8">
        <f>'Solutions with Decompression'!C9</f>
        <v>8.0666666666666664</v>
      </c>
      <c r="D42" s="8">
        <f>'Solutions with Decompression'!G9</f>
        <v>0.68331008977186514</v>
      </c>
    </row>
    <row r="43" spans="2:4" x14ac:dyDescent="0.2">
      <c r="B43" t="s">
        <v>109</v>
      </c>
      <c r="C43" s="8">
        <f>'Solutions with Decompression'!C22</f>
        <v>8.456773761107824</v>
      </c>
      <c r="D43" s="8">
        <f>'Solutions with Decompression'!D22</f>
        <v>0.56020494275766453</v>
      </c>
    </row>
    <row r="44" spans="2:4" x14ac:dyDescent="0.2">
      <c r="B44" s="62" t="s">
        <v>64</v>
      </c>
      <c r="C44" s="8">
        <f>'Solutions with Decompression'!C11</f>
        <v>8.5333333333333332</v>
      </c>
      <c r="D44" s="8">
        <f>'Solutions with Decompression'!G11</f>
        <v>0.53385203736594633</v>
      </c>
    </row>
    <row r="45" spans="2:4" x14ac:dyDescent="0.2">
      <c r="B45" s="62" t="s">
        <v>110</v>
      </c>
      <c r="C45" s="8">
        <f>'Solutions with Decompression'!C23</f>
        <v>8.5838309231617789</v>
      </c>
      <c r="D45" s="8">
        <f>'Solutions with Decompression'!D23</f>
        <v>0.51636937972229191</v>
      </c>
    </row>
    <row r="46" spans="2:4" x14ac:dyDescent="0.2">
      <c r="B46" s="62" t="s">
        <v>65</v>
      </c>
      <c r="C46" s="8">
        <f>'Solutions with Decompression'!C12</f>
        <v>9</v>
      </c>
      <c r="D46" s="8">
        <f>'Solutions with Decompression'!G12</f>
        <v>0.37856362000002264</v>
      </c>
    </row>
    <row r="47" spans="2:4" x14ac:dyDescent="0.2">
      <c r="B47" s="62" t="s">
        <v>111</v>
      </c>
      <c r="C47" s="8">
        <f>'Solutions with Decompression'!C25</f>
        <v>9.7270218173786329</v>
      </c>
      <c r="D47" s="8">
        <f>'Solutions with Decompression'!D25</f>
        <v>0.25234318553641799</v>
      </c>
    </row>
    <row r="48" spans="2:4" x14ac:dyDescent="0.2">
      <c r="B48" s="62"/>
      <c r="C48" s="8"/>
      <c r="D48" s="8"/>
    </row>
    <row r="49" spans="2:4" x14ac:dyDescent="0.2">
      <c r="B49" s="62"/>
      <c r="C49" s="8"/>
      <c r="D49" s="8"/>
    </row>
    <row r="50" spans="2:4" x14ac:dyDescent="0.2">
      <c r="C50" s="8"/>
      <c r="D50" s="8"/>
    </row>
    <row r="51" spans="2:4" x14ac:dyDescent="0.2">
      <c r="C51" s="8"/>
      <c r="D51" s="8"/>
    </row>
    <row r="52" spans="2:4" x14ac:dyDescent="0.2">
      <c r="C52" s="8"/>
      <c r="D52" s="8"/>
    </row>
    <row r="53" spans="2:4" x14ac:dyDescent="0.2">
      <c r="C53" s="8"/>
      <c r="D53" s="8"/>
    </row>
    <row r="54" spans="2:4" x14ac:dyDescent="0.2">
      <c r="C54" s="8"/>
      <c r="D54" s="8"/>
    </row>
    <row r="55" spans="2:4" x14ac:dyDescent="0.2">
      <c r="C55" s="8"/>
      <c r="D55" s="8"/>
    </row>
    <row r="56" spans="2:4" x14ac:dyDescent="0.2">
      <c r="C56" s="8"/>
      <c r="D56" s="8"/>
    </row>
    <row r="57" spans="2:4" x14ac:dyDescent="0.2">
      <c r="C57" s="8"/>
      <c r="D57" s="8"/>
    </row>
    <row r="58" spans="2:4" x14ac:dyDescent="0.2">
      <c r="B58" s="24"/>
      <c r="C58" s="67"/>
      <c r="D58" s="8"/>
    </row>
    <row r="59" spans="2:4" x14ac:dyDescent="0.2">
      <c r="C59" s="8"/>
      <c r="D59" s="8"/>
    </row>
    <row r="60" spans="2:4" x14ac:dyDescent="0.2">
      <c r="C60" s="8"/>
      <c r="D60" s="8"/>
    </row>
    <row r="61" spans="2:4" x14ac:dyDescent="0.2">
      <c r="C61" s="8"/>
      <c r="D61" s="8"/>
    </row>
    <row r="62" spans="2:4" x14ac:dyDescent="0.2">
      <c r="C62" s="8"/>
      <c r="D62" s="8"/>
    </row>
    <row r="63" spans="2:4" x14ac:dyDescent="0.2">
      <c r="C63" s="8"/>
      <c r="D63" s="8"/>
    </row>
    <row r="64" spans="2:4" x14ac:dyDescent="0.2">
      <c r="C64" s="8"/>
      <c r="D64" s="8"/>
    </row>
    <row r="66" spans="2:4" x14ac:dyDescent="0.2">
      <c r="B66" s="68"/>
      <c r="C66" s="21"/>
      <c r="D66" s="21"/>
    </row>
    <row r="67" spans="2:4" x14ac:dyDescent="0.2">
      <c r="B67" s="69"/>
      <c r="D67" s="8"/>
    </row>
    <row r="68" spans="2:4" x14ac:dyDescent="0.2">
      <c r="B68" s="69"/>
      <c r="D68" s="8"/>
    </row>
    <row r="69" spans="2:4" x14ac:dyDescent="0.2">
      <c r="C69" s="8"/>
      <c r="D69" s="8"/>
    </row>
    <row r="70" spans="2:4" x14ac:dyDescent="0.2">
      <c r="C70" s="8"/>
      <c r="D70" s="8"/>
    </row>
    <row r="71" spans="2:4" x14ac:dyDescent="0.2">
      <c r="C71" s="8"/>
      <c r="D71" s="8"/>
    </row>
    <row r="72" spans="2:4" x14ac:dyDescent="0.2">
      <c r="C72" s="8"/>
      <c r="D72" s="8"/>
    </row>
    <row r="73" spans="2:4" x14ac:dyDescent="0.2">
      <c r="C73" s="8"/>
      <c r="D73" s="8"/>
    </row>
    <row r="74" spans="2:4" x14ac:dyDescent="0.2">
      <c r="C74" s="8"/>
      <c r="D74" s="8"/>
    </row>
    <row r="75" spans="2:4" x14ac:dyDescent="0.2">
      <c r="C75" s="8"/>
      <c r="D75" s="8"/>
    </row>
    <row r="76" spans="2:4" x14ac:dyDescent="0.2">
      <c r="C76" s="8"/>
      <c r="D76" s="8"/>
    </row>
    <row r="77" spans="2:4" x14ac:dyDescent="0.2">
      <c r="C77" s="8"/>
      <c r="D77" s="8"/>
    </row>
    <row r="78" spans="2:4" x14ac:dyDescent="0.2">
      <c r="C78" s="8"/>
      <c r="D78" s="8"/>
    </row>
    <row r="79" spans="2:4" x14ac:dyDescent="0.2">
      <c r="C79" s="8"/>
      <c r="D79" s="8"/>
    </row>
    <row r="80" spans="2:4" x14ac:dyDescent="0.2">
      <c r="C80" s="8"/>
      <c r="D80" s="8"/>
    </row>
    <row r="81" spans="3:4" x14ac:dyDescent="0.2">
      <c r="C81" s="8"/>
      <c r="D81" s="8"/>
    </row>
    <row r="82" spans="3:4" x14ac:dyDescent="0.2">
      <c r="C82" s="8"/>
      <c r="D82" s="8"/>
    </row>
    <row r="83" spans="3:4" x14ac:dyDescent="0.2">
      <c r="C83" s="8"/>
      <c r="D83" s="8"/>
    </row>
    <row r="84" spans="3:4" x14ac:dyDescent="0.2">
      <c r="C84" s="8"/>
      <c r="D84" s="8"/>
    </row>
    <row r="85" spans="3:4" x14ac:dyDescent="0.2">
      <c r="C85" s="8"/>
      <c r="D85" s="8"/>
    </row>
    <row r="86" spans="3:4" x14ac:dyDescent="0.2">
      <c r="C86" s="8"/>
      <c r="D86" s="8"/>
    </row>
    <row r="87" spans="3:4" x14ac:dyDescent="0.2">
      <c r="C87" s="8"/>
      <c r="D87" s="8"/>
    </row>
    <row r="88" spans="3:4" x14ac:dyDescent="0.2">
      <c r="C88" s="8"/>
      <c r="D88" s="8"/>
    </row>
    <row r="89" spans="3:4" x14ac:dyDescent="0.2">
      <c r="C89" s="8"/>
      <c r="D89" s="8"/>
    </row>
    <row r="90" spans="3:4" x14ac:dyDescent="0.2">
      <c r="C90" s="8"/>
      <c r="D90" s="8"/>
    </row>
    <row r="91" spans="3:4" x14ac:dyDescent="0.2">
      <c r="C91" s="8"/>
      <c r="D91" s="8"/>
    </row>
    <row r="92" spans="3:4" x14ac:dyDescent="0.2">
      <c r="C92" s="8"/>
      <c r="D92" s="8"/>
    </row>
    <row r="93" spans="3:4" x14ac:dyDescent="0.2">
      <c r="C93" s="8"/>
      <c r="D93" s="8"/>
    </row>
    <row r="94" spans="3:4" x14ac:dyDescent="0.2">
      <c r="C94" s="8"/>
      <c r="D94" s="8"/>
    </row>
    <row r="95" spans="3:4" x14ac:dyDescent="0.2">
      <c r="C95" s="8"/>
      <c r="D95" s="8"/>
    </row>
    <row r="96" spans="3:4" x14ac:dyDescent="0.2">
      <c r="C96" s="8"/>
      <c r="D96" s="8"/>
    </row>
    <row r="97" spans="3:4" x14ac:dyDescent="0.2">
      <c r="C97" s="8"/>
      <c r="D97" s="8"/>
    </row>
    <row r="98" spans="3:4" x14ac:dyDescent="0.2">
      <c r="C98" s="8"/>
      <c r="D98" s="8"/>
    </row>
    <row r="99" spans="3:4" x14ac:dyDescent="0.2">
      <c r="C99" s="8"/>
      <c r="D99" s="8"/>
    </row>
    <row r="100" spans="3:4" x14ac:dyDescent="0.2">
      <c r="C100" s="8"/>
      <c r="D100" s="8"/>
    </row>
    <row r="101" spans="3:4" x14ac:dyDescent="0.2">
      <c r="C101" s="8"/>
      <c r="D101" s="8"/>
    </row>
  </sheetData>
  <phoneticPr fontId="8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2"/>
  <sheetViews>
    <sheetView workbookViewId="0">
      <selection activeCell="D6" sqref="D6"/>
    </sheetView>
  </sheetViews>
  <sheetFormatPr defaultRowHeight="12.75" x14ac:dyDescent="0.2"/>
  <cols>
    <col min="1" max="1" width="11.85546875" customWidth="1"/>
    <col min="2" max="2" width="14" bestFit="1" customWidth="1"/>
    <col min="4" max="4" width="19.140625" bestFit="1" customWidth="1"/>
  </cols>
  <sheetData>
    <row r="2" spans="3:5" x14ac:dyDescent="0.2">
      <c r="C2" s="24" t="s">
        <v>119</v>
      </c>
      <c r="D2" s="67"/>
      <c r="E2" s="8"/>
    </row>
    <row r="3" spans="3:5" x14ac:dyDescent="0.2">
      <c r="D3" s="8"/>
      <c r="E3" s="8"/>
    </row>
    <row r="4" spans="3:5" x14ac:dyDescent="0.2">
      <c r="C4" t="s">
        <v>115</v>
      </c>
      <c r="D4" s="8">
        <f>'Solutions with Decompression'!C20</f>
        <v>7.4406394705210861</v>
      </c>
      <c r="E4" s="8"/>
    </row>
    <row r="5" spans="3:5" x14ac:dyDescent="0.2">
      <c r="C5" t="s">
        <v>116</v>
      </c>
      <c r="D5" s="8">
        <f>'Solutions with Decompression'!D20</f>
        <v>0.78039557390816583</v>
      </c>
      <c r="E5" s="8"/>
    </row>
    <row r="6" spans="3:5" x14ac:dyDescent="0.2">
      <c r="C6" t="s">
        <v>117</v>
      </c>
      <c r="D6" s="8">
        <f>'Solutions with Decompression'!O33*D4^2+'Solutions with Decompression'!O34*D4+'Solutions with Decompression'!O35</f>
        <v>34.428121753825877</v>
      </c>
      <c r="E6" s="8"/>
    </row>
    <row r="7" spans="3:5" x14ac:dyDescent="0.2">
      <c r="C7" t="s">
        <v>114</v>
      </c>
      <c r="D7" s="8">
        <f>D6/D5</f>
        <v>44.116244254708263</v>
      </c>
      <c r="E7" s="8"/>
    </row>
    <row r="8" spans="3:5" x14ac:dyDescent="0.2">
      <c r="D8" s="8"/>
      <c r="E8" s="8"/>
    </row>
    <row r="9" spans="3:5" x14ac:dyDescent="0.2">
      <c r="C9" t="s">
        <v>71</v>
      </c>
    </row>
    <row r="10" spans="3:5" x14ac:dyDescent="0.2">
      <c r="C10" s="68" t="s">
        <v>61</v>
      </c>
      <c r="D10" s="21" t="s">
        <v>118</v>
      </c>
      <c r="E10" s="21" t="s">
        <v>72</v>
      </c>
    </row>
    <row r="11" spans="3:5" x14ac:dyDescent="0.2">
      <c r="C11" s="69">
        <v>7.6401300618777341</v>
      </c>
      <c r="D11">
        <f>IF(AND(C11&gt;7,C11&lt;8),$D$7*ABS(3*'Solutions with Decompression'!$K$33*C11^2+2*'Solutions with Decompression'!$K$34*C11+'Solutions with Decompression'!$K$35)-ABS(2*'Solutions with Decompression'!$O$33*C11+'Solutions with Decompression'!$O$34),100)</f>
        <v>3.6345272746984847E-7</v>
      </c>
      <c r="E11" s="8">
        <f>'Solutions with Decompression'!$K$33*'Bonus - Crossover Points'!C11^3+'Solutions with Decompression'!$K$34*'Bonus - Crossover Points'!C11^2+'Solutions with Decompression'!$K$35*'Bonus - Crossover Points'!C11+'Solutions with Decompression'!$K$36</f>
        <v>0.76903714583090732</v>
      </c>
    </row>
    <row r="12" spans="3:5" x14ac:dyDescent="0.2">
      <c r="C12" s="69">
        <v>9.4722152214982653</v>
      </c>
      <c r="D12">
        <f>IF(AND(C12&gt;9,C12&lt;10),$D$7*ABS(3*'Solutions with Decompression'!$K$33*C12^2+2*'Solutions with Decompression'!$K$34*C12+'Solutions with Decompression'!$K$35)-ABS(2*'Solutions with Decompression'!$O$33*C12+'Solutions with Decompression'!$O$34),100)</f>
        <v>6.3393414961865346E-8</v>
      </c>
      <c r="E12" s="8">
        <f>'Solutions with Decompression'!$K$33*'Bonus - Crossover Points'!C12^3+'Solutions with Decompression'!$K$34*'Bonus - Crossover Points'!C12^2+'Solutions with Decompression'!$K$35*'Bonus - Crossover Points'!C12+'Solutions with Decompression'!$K$36</f>
        <v>0.27055674667646201</v>
      </c>
    </row>
    <row r="31" spans="2:9" x14ac:dyDescent="0.2">
      <c r="B31" s="8"/>
    </row>
    <row r="32" spans="2:9" x14ac:dyDescent="0.2">
      <c r="E32" s="24"/>
      <c r="I32" s="24"/>
    </row>
  </sheetData>
  <phoneticPr fontId="8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W53"/>
  <sheetViews>
    <sheetView workbookViewId="0">
      <selection activeCell="M4" sqref="M4"/>
    </sheetView>
  </sheetViews>
  <sheetFormatPr defaultRowHeight="12.75" x14ac:dyDescent="0.2"/>
  <cols>
    <col min="1" max="1" width="19.7109375" style="1" bestFit="1" customWidth="1"/>
    <col min="2" max="2" width="3.85546875" style="1" customWidth="1"/>
    <col min="3" max="3" width="22.7109375" style="1" bestFit="1" customWidth="1"/>
    <col min="4" max="4" width="10.7109375" style="1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8" width="9.140625" style="1"/>
    <col min="19" max="19" width="12" style="1" customWidth="1"/>
    <col min="20" max="16384" width="9.140625" style="1"/>
  </cols>
  <sheetData>
    <row r="3" spans="2:23" ht="13.5" thickBot="1" x14ac:dyDescent="0.25">
      <c r="S3" t="s">
        <v>24</v>
      </c>
      <c r="T3" s="23">
        <v>1.6180338999999999</v>
      </c>
    </row>
    <row r="4" spans="2:23" ht="13.5" thickBot="1" x14ac:dyDescent="0.25">
      <c r="B4" s="9" t="s">
        <v>7</v>
      </c>
      <c r="C4" s="13" t="s">
        <v>2</v>
      </c>
      <c r="D4" s="13" t="s">
        <v>10</v>
      </c>
      <c r="E4" s="13" t="s">
        <v>121</v>
      </c>
      <c r="F4" s="13" t="s">
        <v>122</v>
      </c>
      <c r="G4" s="16" t="s">
        <v>11</v>
      </c>
      <c r="H4" s="16" t="s">
        <v>12</v>
      </c>
      <c r="I4" s="16" t="s">
        <v>13</v>
      </c>
      <c r="J4" s="16" t="s">
        <v>14</v>
      </c>
      <c r="L4" s="21" t="s">
        <v>21</v>
      </c>
      <c r="M4" s="8">
        <f>(SUM(G5:G48)*M6+SUM(H5:H48)*M7+SUM(I5:I48)*M8+SUM(J5:J48)*M9)/(MAX(M6:M9)*(COUNT(B5:B48)))</f>
        <v>0.64204545454545459</v>
      </c>
      <c r="N4" s="8"/>
      <c r="O4"/>
      <c r="P4" s="21" t="s">
        <v>22</v>
      </c>
      <c r="Q4" s="8">
        <f>1- SUM(F5:F48)/(MAX(F5:F48)*COUNT(B5:B48))</f>
        <v>0.61585365853658536</v>
      </c>
      <c r="S4" s="24" t="s">
        <v>25</v>
      </c>
      <c r="T4" s="8">
        <f>(T3^3*SUM(G5:G48)+T3^2*SUM(H5:H48)+T3*SUM(I5:I48)+SUM(J5:J48))/(COUNT(B5:B48)*T3^3)</f>
        <v>0.62056710447226004</v>
      </c>
    </row>
    <row r="5" spans="2:23" ht="14.25" customHeight="1" x14ac:dyDescent="0.25">
      <c r="B5" s="14">
        <v>2</v>
      </c>
      <c r="C5" s="37" t="s">
        <v>0</v>
      </c>
      <c r="D5" s="19">
        <v>15</v>
      </c>
      <c r="E5" s="22" t="str">
        <f>IF(D5&gt; AVERAGE(D$5:$D$48)+STDEVA(D$5:$D$48),ROUNDDOWN(AVERAGE(D$5:$D$48)+STDEVA(D$5:$D$48),0),"")</f>
        <v/>
      </c>
      <c r="F5" s="22">
        <f t="shared" ref="F5:F48" si="0">IF(E5="",D5,E5)</f>
        <v>15</v>
      </c>
      <c r="G5" s="17">
        <f t="shared" ref="G5:G48" si="1">IF($D5&lt;=1,1,0)</f>
        <v>0</v>
      </c>
      <c r="H5" s="17">
        <f t="shared" ref="H5:H48" si="2">IF(AND($D5&gt;1,$D5&lt;=$M$14),1,0)</f>
        <v>0</v>
      </c>
      <c r="I5" s="17">
        <f t="shared" ref="I5:I48" si="3">IF(AND($D5&lt;=$M$15,$D5 &gt; $M$14),1,0)</f>
        <v>1</v>
      </c>
      <c r="J5" s="17">
        <f t="shared" ref="J5:J48" si="4">IF($D5 &gt; $M$15,1,0)</f>
        <v>0</v>
      </c>
      <c r="L5" s="18"/>
      <c r="M5" s="18"/>
      <c r="N5" s="18"/>
      <c r="O5"/>
      <c r="P5"/>
      <c r="Q5"/>
      <c r="V5" s="41"/>
      <c r="W5" s="28"/>
    </row>
    <row r="6" spans="2:23" ht="15" x14ac:dyDescent="0.25">
      <c r="B6" s="14">
        <v>3</v>
      </c>
      <c r="C6" s="38" t="s">
        <v>3</v>
      </c>
      <c r="D6" s="19">
        <v>0</v>
      </c>
      <c r="E6" s="22" t="str">
        <f>IF(D6&gt; AVERAGE(D$5:$D$48)+STDEVA(D$5:$D$48),ROUNDDOWN(AVERAGE(D$5:$D$48)+STDEVA(D$5:$D$48),0),"")</f>
        <v/>
      </c>
      <c r="F6" s="22">
        <f t="shared" si="0"/>
        <v>0</v>
      </c>
      <c r="G6" s="17">
        <f t="shared" si="1"/>
        <v>1</v>
      </c>
      <c r="H6" s="17">
        <f t="shared" si="2"/>
        <v>0</v>
      </c>
      <c r="I6" s="17">
        <f t="shared" si="3"/>
        <v>0</v>
      </c>
      <c r="J6" s="17">
        <f t="shared" si="4"/>
        <v>0</v>
      </c>
      <c r="L6" s="18" t="s">
        <v>15</v>
      </c>
      <c r="M6" s="18">
        <v>4</v>
      </c>
      <c r="N6" s="18"/>
      <c r="O6"/>
      <c r="P6"/>
      <c r="Q6"/>
      <c r="V6" s="41"/>
      <c r="W6" s="28"/>
    </row>
    <row r="7" spans="2:23" ht="15.75" customHeight="1" x14ac:dyDescent="0.25">
      <c r="B7" s="14">
        <v>4</v>
      </c>
      <c r="C7" s="38" t="s">
        <v>80</v>
      </c>
      <c r="D7" s="19">
        <v>0</v>
      </c>
      <c r="E7" s="22" t="str">
        <f>IF(D7&gt; AVERAGE(D$5:$D$48)+STDEVA(D$5:$D$48),ROUNDDOWN(AVERAGE(D$5:$D$48)+STDEVA(D$5:$D$48),0),"")</f>
        <v/>
      </c>
      <c r="F7" s="22">
        <f t="shared" si="0"/>
        <v>0</v>
      </c>
      <c r="G7" s="17">
        <f t="shared" si="1"/>
        <v>1</v>
      </c>
      <c r="H7" s="17">
        <f t="shared" si="2"/>
        <v>0</v>
      </c>
      <c r="I7" s="17">
        <f t="shared" si="3"/>
        <v>0</v>
      </c>
      <c r="J7" s="17">
        <f t="shared" si="4"/>
        <v>0</v>
      </c>
      <c r="L7" s="18" t="s">
        <v>16</v>
      </c>
      <c r="M7" s="18">
        <v>3</v>
      </c>
      <c r="N7" s="18"/>
      <c r="O7"/>
      <c r="P7" t="s">
        <v>58</v>
      </c>
      <c r="Q7" s="8">
        <f>(M4+Q4)/2</f>
        <v>0.62894955654101992</v>
      </c>
      <c r="V7" s="41"/>
      <c r="W7" s="28"/>
    </row>
    <row r="8" spans="2:23" ht="15.75" customHeight="1" x14ac:dyDescent="0.25">
      <c r="B8" s="14">
        <v>5</v>
      </c>
      <c r="C8" s="38" t="s">
        <v>26</v>
      </c>
      <c r="D8" s="19">
        <v>0</v>
      </c>
      <c r="E8" s="22" t="str">
        <f>IF(D8&gt; AVERAGE(D$5:$D$48)+STDEVA(D$5:$D$48),ROUNDDOWN(AVERAGE(D$5:$D$48)+STDEVA(D$5:$D$48),0),"")</f>
        <v/>
      </c>
      <c r="F8" s="22">
        <f t="shared" si="0"/>
        <v>0</v>
      </c>
      <c r="G8" s="17">
        <f t="shared" si="1"/>
        <v>1</v>
      </c>
      <c r="H8" s="17">
        <f t="shared" si="2"/>
        <v>0</v>
      </c>
      <c r="I8" s="17">
        <f t="shared" si="3"/>
        <v>0</v>
      </c>
      <c r="J8" s="17">
        <f t="shared" si="4"/>
        <v>0</v>
      </c>
      <c r="L8" s="18" t="s">
        <v>17</v>
      </c>
      <c r="M8" s="18">
        <v>2</v>
      </c>
      <c r="N8" s="18"/>
      <c r="O8"/>
      <c r="P8"/>
      <c r="Q8"/>
      <c r="V8" s="41"/>
      <c r="W8" s="28"/>
    </row>
    <row r="9" spans="2:23" ht="15" x14ac:dyDescent="0.25">
      <c r="B9" s="14">
        <v>7</v>
      </c>
      <c r="C9" s="38" t="s">
        <v>27</v>
      </c>
      <c r="D9" s="19">
        <v>40</v>
      </c>
      <c r="E9" s="22" t="str">
        <f>IF(D9&gt; AVERAGE(D$5:$D$48)+STDEVA(D$5:$D$48),ROUNDDOWN(AVERAGE(D$5:$D$48)+STDEVA(D$5:$D$48),0),"")</f>
        <v/>
      </c>
      <c r="F9" s="22">
        <f t="shared" si="0"/>
        <v>40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18</v>
      </c>
      <c r="M9" s="18">
        <v>1</v>
      </c>
      <c r="N9" s="18"/>
      <c r="O9"/>
      <c r="P9"/>
      <c r="Q9"/>
      <c r="V9" s="42"/>
      <c r="W9" s="29"/>
    </row>
    <row r="10" spans="2:23" ht="15" x14ac:dyDescent="0.25">
      <c r="B10" s="14">
        <v>8</v>
      </c>
      <c r="C10" s="38" t="s">
        <v>28</v>
      </c>
      <c r="D10" s="19">
        <v>0</v>
      </c>
      <c r="E10" s="22" t="str">
        <f>IF(D10&gt; AVERAGE(D$5:$D$48)+STDEVA(D$5:$D$48),ROUNDDOWN(AVERAGE(D$5:$D$48)+STDEVA(D$5:$D$48),0),"")</f>
        <v/>
      </c>
      <c r="F10" s="22">
        <f t="shared" si="0"/>
        <v>0</v>
      </c>
      <c r="G10" s="17">
        <f t="shared" si="1"/>
        <v>1</v>
      </c>
      <c r="H10" s="17">
        <f t="shared" si="2"/>
        <v>0</v>
      </c>
      <c r="I10" s="17">
        <f t="shared" si="3"/>
        <v>0</v>
      </c>
      <c r="J10" s="17">
        <f t="shared" si="4"/>
        <v>0</v>
      </c>
      <c r="L10" s="18"/>
      <c r="M10" s="18"/>
      <c r="N10" s="18"/>
      <c r="O10"/>
      <c r="P10"/>
      <c r="Q10"/>
      <c r="V10" s="43"/>
      <c r="W10" s="30"/>
    </row>
    <row r="11" spans="2:23" ht="15" x14ac:dyDescent="0.25">
      <c r="B11" s="14">
        <v>9</v>
      </c>
      <c r="C11" s="38" t="s">
        <v>1</v>
      </c>
      <c r="D11" s="19">
        <v>65</v>
      </c>
      <c r="E11" s="22">
        <f>IF(D11&gt; AVERAGE(D$5:$D$48)+STDEVA(D$5:$D$48),ROUNDDOWN(AVERAGE(D$5:$D$48)+STDEVA(D$5:$D$48),0),"")</f>
        <v>41</v>
      </c>
      <c r="F11" s="22">
        <f t="shared" si="0"/>
        <v>41</v>
      </c>
      <c r="G11" s="17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1</v>
      </c>
      <c r="L11" s="18" t="s">
        <v>9</v>
      </c>
      <c r="M11" s="18">
        <f>SUM(M6:M10)</f>
        <v>10</v>
      </c>
      <c r="N11" s="18"/>
      <c r="O11"/>
      <c r="P11"/>
      <c r="Q11"/>
      <c r="V11" s="44"/>
      <c r="W11" s="31"/>
    </row>
    <row r="12" spans="2:23" ht="15" x14ac:dyDescent="0.25">
      <c r="B12" s="14">
        <v>10</v>
      </c>
      <c r="C12" s="38" t="s">
        <v>4</v>
      </c>
      <c r="D12" s="19">
        <v>65</v>
      </c>
      <c r="E12" s="22">
        <f>IF(D12&gt; AVERAGE(D$5:$D$48)+STDEVA(D$5:$D$48),ROUNDDOWN(AVERAGE(D$5:$D$48)+STDEVA(D$5:$D$48),0),"")</f>
        <v>41</v>
      </c>
      <c r="F12" s="22">
        <f t="shared" si="0"/>
        <v>41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  <c r="V12" s="44"/>
      <c r="W12" s="31"/>
    </row>
    <row r="13" spans="2:23" ht="15" x14ac:dyDescent="0.25">
      <c r="B13" s="14">
        <v>11</v>
      </c>
      <c r="C13" s="38" t="s">
        <v>123</v>
      </c>
      <c r="D13" s="19">
        <v>15</v>
      </c>
      <c r="E13" s="22" t="str">
        <f>IF(D13&gt; AVERAGE(D$5:$D$48)+STDEVA(D$5:$D$48),ROUNDDOWN(AVERAGE(D$5:$D$48)+STDEVA(D$5:$D$48),0),"")</f>
        <v/>
      </c>
      <c r="F13" s="22">
        <f t="shared" si="0"/>
        <v>15</v>
      </c>
      <c r="G13" s="17">
        <f t="shared" si="1"/>
        <v>0</v>
      </c>
      <c r="H13" s="17">
        <f t="shared" si="2"/>
        <v>0</v>
      </c>
      <c r="I13" s="17">
        <f t="shared" si="3"/>
        <v>1</v>
      </c>
      <c r="J13" s="17">
        <f t="shared" si="4"/>
        <v>0</v>
      </c>
      <c r="L13"/>
      <c r="M13"/>
      <c r="N13"/>
      <c r="O13"/>
      <c r="P13"/>
      <c r="Q13"/>
      <c r="V13" s="45"/>
      <c r="W13" s="32"/>
    </row>
    <row r="14" spans="2:23" ht="15" x14ac:dyDescent="0.25">
      <c r="B14" s="14">
        <v>12</v>
      </c>
      <c r="C14" s="38" t="s">
        <v>44</v>
      </c>
      <c r="D14" s="19">
        <v>40</v>
      </c>
      <c r="E14" s="22" t="str">
        <f>IF(D14&gt; AVERAGE(D$5:$D$48)+STDEVA(D$5:$D$48),ROUNDDOWN(AVERAGE(D$5:$D$48)+STDEVA(D$5:$D$48),0),"")</f>
        <v/>
      </c>
      <c r="F14" s="22">
        <f t="shared" si="0"/>
        <v>40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19</v>
      </c>
      <c r="M14">
        <v>9</v>
      </c>
      <c r="N14"/>
      <c r="O14"/>
      <c r="P14"/>
      <c r="Q14" s="8"/>
      <c r="V14" s="42"/>
      <c r="W14" s="29"/>
    </row>
    <row r="15" spans="2:23" ht="15" x14ac:dyDescent="0.25">
      <c r="B15" s="14">
        <v>13</v>
      </c>
      <c r="C15" s="38" t="s">
        <v>49</v>
      </c>
      <c r="D15" s="19">
        <v>55</v>
      </c>
      <c r="E15" s="22">
        <f>IF(D15&gt; AVERAGE(D$5:$D$48)+STDEVA(D$5:$D$48),ROUNDDOWN(AVERAGE(D$5:$D$48)+STDEVA(D$5:$D$48),0),"")</f>
        <v>41</v>
      </c>
      <c r="F15" s="22">
        <f t="shared" si="0"/>
        <v>41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20</v>
      </c>
      <c r="M15">
        <v>26</v>
      </c>
      <c r="N15"/>
      <c r="O15"/>
      <c r="P15"/>
      <c r="Q15"/>
      <c r="V15" s="46"/>
      <c r="W15" s="33"/>
    </row>
    <row r="16" spans="2:23" ht="15" x14ac:dyDescent="0.25">
      <c r="B16" s="14">
        <v>14</v>
      </c>
      <c r="C16" s="38" t="s">
        <v>6</v>
      </c>
      <c r="D16" s="19">
        <v>10</v>
      </c>
      <c r="E16" s="22" t="str">
        <f>IF(D16&gt; AVERAGE(D$5:$D$48)+STDEVA(D$5:$D$48),ROUNDDOWN(AVERAGE(D$5:$D$48)+STDEVA(D$5:$D$48),0),"")</f>
        <v/>
      </c>
      <c r="F16" s="22">
        <f t="shared" si="0"/>
        <v>10</v>
      </c>
      <c r="G16" s="17">
        <f t="shared" si="1"/>
        <v>0</v>
      </c>
      <c r="H16" s="17">
        <f t="shared" si="2"/>
        <v>0</v>
      </c>
      <c r="I16" s="17">
        <f t="shared" si="3"/>
        <v>1</v>
      </c>
      <c r="J16" s="17">
        <f t="shared" si="4"/>
        <v>0</v>
      </c>
      <c r="V16" s="45"/>
      <c r="W16" s="32"/>
    </row>
    <row r="17" spans="2:23" ht="15" x14ac:dyDescent="0.25">
      <c r="B17" s="14">
        <v>15</v>
      </c>
      <c r="C17" s="38" t="s">
        <v>30</v>
      </c>
      <c r="D17" s="19">
        <v>0</v>
      </c>
      <c r="E17" s="22" t="str">
        <f>IF(D17&gt; AVERAGE(D$5:$D$48)+STDEVA(D$5:$D$48),ROUNDDOWN(AVERAGE(D$5:$D$48)+STDEVA(D$5:$D$48),0),"")</f>
        <v/>
      </c>
      <c r="F17" s="22">
        <f t="shared" si="0"/>
        <v>0</v>
      </c>
      <c r="G17" s="17">
        <f t="shared" si="1"/>
        <v>1</v>
      </c>
      <c r="H17" s="17">
        <f t="shared" si="2"/>
        <v>0</v>
      </c>
      <c r="I17" s="17">
        <f t="shared" si="3"/>
        <v>0</v>
      </c>
      <c r="J17" s="17">
        <f t="shared" si="4"/>
        <v>0</v>
      </c>
      <c r="V17" s="45"/>
      <c r="W17" s="32"/>
    </row>
    <row r="18" spans="2:23" ht="15" x14ac:dyDescent="0.25">
      <c r="B18" s="14">
        <v>16</v>
      </c>
      <c r="C18" s="38" t="s">
        <v>5</v>
      </c>
      <c r="D18" s="19">
        <v>0</v>
      </c>
      <c r="E18" s="22" t="str">
        <f>IF(D18&gt; AVERAGE(D$5:$D$48)+STDEVA(D$5:$D$48),ROUNDDOWN(AVERAGE(D$5:$D$48)+STDEVA(D$5:$D$48),0),"")</f>
        <v/>
      </c>
      <c r="F18" s="22">
        <f t="shared" si="0"/>
        <v>0</v>
      </c>
      <c r="G18" s="17">
        <f t="shared" si="1"/>
        <v>1</v>
      </c>
      <c r="H18" s="17">
        <f t="shared" si="2"/>
        <v>0</v>
      </c>
      <c r="I18" s="17">
        <f t="shared" si="3"/>
        <v>0</v>
      </c>
      <c r="J18" s="17">
        <f t="shared" si="4"/>
        <v>0</v>
      </c>
      <c r="V18" s="45"/>
      <c r="W18" s="32"/>
    </row>
    <row r="19" spans="2:23" ht="15" x14ac:dyDescent="0.25">
      <c r="B19" s="14">
        <v>18</v>
      </c>
      <c r="C19" s="38" t="s">
        <v>35</v>
      </c>
      <c r="D19" s="19">
        <v>45</v>
      </c>
      <c r="E19" s="22">
        <f>IF(D19&gt; AVERAGE(D$5:$D$48)+STDEVA(D$5:$D$48),ROUNDDOWN(AVERAGE(D$5:$D$48)+STDEVA(D$5:$D$48),0),"")</f>
        <v>41</v>
      </c>
      <c r="F19" s="22">
        <f t="shared" si="0"/>
        <v>41</v>
      </c>
      <c r="G19" s="17">
        <f t="shared" si="1"/>
        <v>0</v>
      </c>
      <c r="H19" s="17">
        <f t="shared" si="2"/>
        <v>0</v>
      </c>
      <c r="I19" s="17">
        <f t="shared" si="3"/>
        <v>0</v>
      </c>
      <c r="J19" s="17">
        <f t="shared" si="4"/>
        <v>1</v>
      </c>
      <c r="V19" s="47"/>
      <c r="W19" s="34"/>
    </row>
    <row r="20" spans="2:23" ht="15" x14ac:dyDescent="0.25">
      <c r="B20" s="14">
        <v>19</v>
      </c>
      <c r="C20" s="38" t="s">
        <v>29</v>
      </c>
      <c r="D20" s="19">
        <v>30</v>
      </c>
      <c r="E20" s="22" t="str">
        <f>IF(D20&gt; AVERAGE(D$5:$D$48)+STDEVA(D$5:$D$48),ROUNDDOWN(AVERAGE(D$5:$D$48)+STDEVA(D$5:$D$48),0),"")</f>
        <v/>
      </c>
      <c r="F20" s="22">
        <f t="shared" si="0"/>
        <v>30</v>
      </c>
      <c r="G20" s="17">
        <f t="shared" si="1"/>
        <v>0</v>
      </c>
      <c r="H20" s="17">
        <f t="shared" si="2"/>
        <v>0</v>
      </c>
      <c r="I20" s="17">
        <f t="shared" si="3"/>
        <v>0</v>
      </c>
      <c r="J20" s="17">
        <f t="shared" si="4"/>
        <v>1</v>
      </c>
      <c r="L20" s="1" t="s">
        <v>23</v>
      </c>
      <c r="M20" s="1" t="str">
        <f>IF(SUM(G5:J48)=COUNT(B5:B48),"Passed","FAILED")</f>
        <v>Passed</v>
      </c>
      <c r="V20" s="47"/>
      <c r="W20" s="34"/>
    </row>
    <row r="21" spans="2:23" ht="15" x14ac:dyDescent="0.25">
      <c r="B21" s="14">
        <v>20</v>
      </c>
      <c r="C21" s="38" t="s">
        <v>33</v>
      </c>
      <c r="D21" s="19">
        <v>30</v>
      </c>
      <c r="E21" s="22" t="str">
        <f>IF(D21&gt; AVERAGE(D$5:$D$48)+STDEVA(D$5:$D$48),ROUNDDOWN(AVERAGE(D$5:$D$48)+STDEVA(D$5:$D$48),0),"")</f>
        <v/>
      </c>
      <c r="F21" s="22">
        <f t="shared" si="0"/>
        <v>30</v>
      </c>
      <c r="G21" s="17">
        <f t="shared" si="1"/>
        <v>0</v>
      </c>
      <c r="H21" s="17">
        <f t="shared" si="2"/>
        <v>0</v>
      </c>
      <c r="I21" s="17">
        <f t="shared" si="3"/>
        <v>0</v>
      </c>
      <c r="J21" s="17">
        <f t="shared" si="4"/>
        <v>1</v>
      </c>
      <c r="V21" s="47"/>
      <c r="W21" s="34"/>
    </row>
    <row r="22" spans="2:23" ht="15" x14ac:dyDescent="0.25">
      <c r="B22" s="14">
        <v>21</v>
      </c>
      <c r="C22" s="38" t="s">
        <v>31</v>
      </c>
      <c r="D22" s="19">
        <v>30</v>
      </c>
      <c r="E22" s="22" t="str">
        <f>IF(D22&gt; AVERAGE(D$5:$D$48)+STDEVA(D$5:$D$48),ROUNDDOWN(AVERAGE(D$5:$D$48)+STDEVA(D$5:$D$48),0),"")</f>
        <v/>
      </c>
      <c r="F22" s="22">
        <f t="shared" si="0"/>
        <v>30</v>
      </c>
      <c r="G22" s="17">
        <f t="shared" si="1"/>
        <v>0</v>
      </c>
      <c r="H22" s="17">
        <f t="shared" si="2"/>
        <v>0</v>
      </c>
      <c r="I22" s="17">
        <f t="shared" si="3"/>
        <v>0</v>
      </c>
      <c r="J22" s="17">
        <f t="shared" si="4"/>
        <v>1</v>
      </c>
      <c r="V22" s="47"/>
      <c r="W22" s="34"/>
    </row>
    <row r="23" spans="2:23" ht="15" x14ac:dyDescent="0.25">
      <c r="B23" s="14">
        <v>22</v>
      </c>
      <c r="C23" s="38" t="s">
        <v>73</v>
      </c>
      <c r="D23" s="19">
        <v>45</v>
      </c>
      <c r="E23" s="22">
        <f>IF(D23&gt; AVERAGE(D$5:$D$48)+STDEVA(D$5:$D$48),ROUNDDOWN(AVERAGE(D$5:$D$48)+STDEVA(D$5:$D$48),0),"")</f>
        <v>41</v>
      </c>
      <c r="F23" s="22">
        <f t="shared" si="0"/>
        <v>41</v>
      </c>
      <c r="G23" s="17">
        <f t="shared" si="1"/>
        <v>0</v>
      </c>
      <c r="H23" s="17">
        <f t="shared" si="2"/>
        <v>0</v>
      </c>
      <c r="I23" s="17">
        <f t="shared" si="3"/>
        <v>0</v>
      </c>
      <c r="J23" s="17">
        <f t="shared" si="4"/>
        <v>1</v>
      </c>
      <c r="V23" s="47"/>
      <c r="W23" s="34"/>
    </row>
    <row r="24" spans="2:23" ht="15" x14ac:dyDescent="0.25">
      <c r="B24" s="14">
        <v>23</v>
      </c>
      <c r="C24" s="38" t="s">
        <v>36</v>
      </c>
      <c r="D24" s="19">
        <v>0</v>
      </c>
      <c r="E24" s="22" t="str">
        <f>IF(D24&gt; AVERAGE(D$5:$D$48)+STDEVA(D$5:$D$48),ROUNDDOWN(AVERAGE(D$5:$D$48)+STDEVA(D$5:$D$48),0),"")</f>
        <v/>
      </c>
      <c r="F24" s="22">
        <f t="shared" si="0"/>
        <v>0</v>
      </c>
      <c r="G24" s="17">
        <f t="shared" si="1"/>
        <v>1</v>
      </c>
      <c r="H24" s="17">
        <f t="shared" si="2"/>
        <v>0</v>
      </c>
      <c r="I24" s="17">
        <f t="shared" si="3"/>
        <v>0</v>
      </c>
      <c r="J24" s="17">
        <f t="shared" si="4"/>
        <v>0</v>
      </c>
      <c r="V24" s="45"/>
      <c r="W24" s="34"/>
    </row>
    <row r="25" spans="2:23" ht="15" x14ac:dyDescent="0.25">
      <c r="B25" s="14">
        <v>24</v>
      </c>
      <c r="C25" s="39" t="s">
        <v>38</v>
      </c>
      <c r="D25" s="19">
        <v>0</v>
      </c>
      <c r="E25" s="22" t="str">
        <f>IF(D25&gt; AVERAGE(D$5:$D$48)+STDEVA(D$5:$D$48),ROUNDDOWN(AVERAGE(D$5:$D$48)+STDEVA(D$5:$D$48),0),"")</f>
        <v/>
      </c>
      <c r="F25" s="22">
        <f t="shared" si="0"/>
        <v>0</v>
      </c>
      <c r="G25" s="17">
        <f t="shared" si="1"/>
        <v>1</v>
      </c>
      <c r="H25" s="17">
        <f t="shared" si="2"/>
        <v>0</v>
      </c>
      <c r="I25" s="17">
        <f t="shared" si="3"/>
        <v>0</v>
      </c>
      <c r="J25" s="17">
        <f t="shared" si="4"/>
        <v>0</v>
      </c>
      <c r="V25" s="47"/>
      <c r="W25" s="34"/>
    </row>
    <row r="26" spans="2:23" ht="15" x14ac:dyDescent="0.25">
      <c r="B26" s="14">
        <v>25</v>
      </c>
      <c r="C26" s="39" t="s">
        <v>41</v>
      </c>
      <c r="D26" s="19">
        <v>90</v>
      </c>
      <c r="E26" s="22">
        <f>IF(D26&gt; AVERAGE(D$5:$D$48)+STDEVA(D$5:$D$48),ROUNDDOWN(AVERAGE(D$5:$D$48)+STDEVA(D$5:$D$48),0),"")</f>
        <v>41</v>
      </c>
      <c r="F26" s="22">
        <f t="shared" si="0"/>
        <v>41</v>
      </c>
      <c r="G26" s="17">
        <f t="shared" si="1"/>
        <v>0</v>
      </c>
      <c r="H26" s="17">
        <f t="shared" si="2"/>
        <v>0</v>
      </c>
      <c r="I26" s="17">
        <f t="shared" si="3"/>
        <v>0</v>
      </c>
      <c r="J26" s="17">
        <f t="shared" si="4"/>
        <v>1</v>
      </c>
      <c r="V26" s="47"/>
      <c r="W26" s="34"/>
    </row>
    <row r="27" spans="2:23" ht="15" x14ac:dyDescent="0.25">
      <c r="B27" s="14">
        <v>26</v>
      </c>
      <c r="C27" s="39" t="s">
        <v>39</v>
      </c>
      <c r="D27" s="19">
        <v>45</v>
      </c>
      <c r="E27" s="22">
        <f>IF(D27&gt; AVERAGE(D$5:$D$48)+STDEVA(D$5:$D$48),ROUNDDOWN(AVERAGE(D$5:$D$48)+STDEVA(D$5:$D$48),0),"")</f>
        <v>41</v>
      </c>
      <c r="F27" s="22">
        <f t="shared" si="0"/>
        <v>41</v>
      </c>
      <c r="G27" s="17">
        <f t="shared" si="1"/>
        <v>0</v>
      </c>
      <c r="H27" s="17">
        <f t="shared" si="2"/>
        <v>0</v>
      </c>
      <c r="I27" s="17">
        <f t="shared" si="3"/>
        <v>0</v>
      </c>
      <c r="J27" s="17">
        <f t="shared" si="4"/>
        <v>1</v>
      </c>
      <c r="V27" s="48"/>
      <c r="W27" s="35"/>
    </row>
    <row r="28" spans="2:23" ht="15" x14ac:dyDescent="0.25">
      <c r="B28" s="14">
        <v>27</v>
      </c>
      <c r="C28" s="39" t="s">
        <v>32</v>
      </c>
      <c r="D28" s="19">
        <v>30</v>
      </c>
      <c r="E28" s="22" t="str">
        <f>IF(D28&gt; AVERAGE(D$5:$D$48)+STDEVA(D$5:$D$48),ROUNDDOWN(AVERAGE(D$5:$D$48)+STDEVA(D$5:$D$48),0),"")</f>
        <v/>
      </c>
      <c r="F28" s="22">
        <f t="shared" si="0"/>
        <v>30</v>
      </c>
      <c r="G28" s="17">
        <f t="shared" si="1"/>
        <v>0</v>
      </c>
      <c r="H28" s="17">
        <f t="shared" si="2"/>
        <v>0</v>
      </c>
      <c r="I28" s="17">
        <f t="shared" si="3"/>
        <v>0</v>
      </c>
      <c r="J28" s="17">
        <f t="shared" si="4"/>
        <v>1</v>
      </c>
      <c r="V28" s="48"/>
      <c r="W28" s="35"/>
    </row>
    <row r="29" spans="2:23" ht="15" x14ac:dyDescent="0.25">
      <c r="B29" s="14">
        <v>28</v>
      </c>
      <c r="C29" s="39" t="s">
        <v>37</v>
      </c>
      <c r="D29" s="19">
        <v>30</v>
      </c>
      <c r="E29" s="22" t="str">
        <f>IF(D29&gt; AVERAGE(D$5:$D$48)+STDEVA(D$5:$D$48),ROUNDDOWN(AVERAGE(D$5:$D$48)+STDEVA(D$5:$D$48),0),"")</f>
        <v/>
      </c>
      <c r="F29" s="22">
        <f t="shared" si="0"/>
        <v>30</v>
      </c>
      <c r="G29" s="17">
        <f t="shared" si="1"/>
        <v>0</v>
      </c>
      <c r="H29" s="17">
        <f t="shared" si="2"/>
        <v>0</v>
      </c>
      <c r="I29" s="17">
        <f t="shared" si="3"/>
        <v>0</v>
      </c>
      <c r="J29" s="17">
        <f t="shared" si="4"/>
        <v>1</v>
      </c>
      <c r="V29" s="48"/>
      <c r="W29" s="35"/>
    </row>
    <row r="30" spans="2:23" ht="15" x14ac:dyDescent="0.25">
      <c r="B30" s="14">
        <v>29</v>
      </c>
      <c r="C30" s="39" t="s">
        <v>34</v>
      </c>
      <c r="D30" s="19">
        <v>30</v>
      </c>
      <c r="E30" s="22" t="str">
        <f>IF(D30&gt; AVERAGE(D$5:$D$48)+STDEVA(D$5:$D$48),ROUNDDOWN(AVERAGE(D$5:$D$48)+STDEVA(D$5:$D$48),0),"")</f>
        <v/>
      </c>
      <c r="F30" s="22">
        <f t="shared" si="0"/>
        <v>30</v>
      </c>
      <c r="G30" s="17">
        <f t="shared" si="1"/>
        <v>0</v>
      </c>
      <c r="H30" s="17">
        <f t="shared" si="2"/>
        <v>0</v>
      </c>
      <c r="I30" s="17">
        <f t="shared" si="3"/>
        <v>0</v>
      </c>
      <c r="J30" s="17">
        <f t="shared" si="4"/>
        <v>1</v>
      </c>
      <c r="V30" s="48"/>
      <c r="W30" s="35"/>
    </row>
    <row r="31" spans="2:23" ht="15" x14ac:dyDescent="0.25">
      <c r="B31" s="14">
        <v>30</v>
      </c>
      <c r="C31" s="39" t="s">
        <v>74</v>
      </c>
      <c r="D31" s="19">
        <v>45</v>
      </c>
      <c r="E31" s="22">
        <f>IF(D31&gt; AVERAGE(D$5:$D$48)+STDEVA(D$5:$D$48),ROUNDDOWN(AVERAGE(D$5:$D$48)+STDEVA(D$5:$D$48),0),"")</f>
        <v>41</v>
      </c>
      <c r="F31" s="22">
        <f t="shared" si="0"/>
        <v>41</v>
      </c>
      <c r="G31" s="17">
        <f t="shared" si="1"/>
        <v>0</v>
      </c>
      <c r="H31" s="17">
        <f t="shared" si="2"/>
        <v>0</v>
      </c>
      <c r="I31" s="17">
        <f t="shared" si="3"/>
        <v>0</v>
      </c>
      <c r="J31" s="17">
        <f t="shared" si="4"/>
        <v>1</v>
      </c>
      <c r="V31" s="48"/>
      <c r="W31" s="35"/>
    </row>
    <row r="32" spans="2:23" ht="15" x14ac:dyDescent="0.25">
      <c r="B32" s="14">
        <v>31</v>
      </c>
      <c r="C32" s="39" t="s">
        <v>42</v>
      </c>
      <c r="D32" s="19">
        <v>0</v>
      </c>
      <c r="E32" s="22" t="str">
        <f>IF(D32&gt; AVERAGE(D$5:$D$48)+STDEVA(D$5:$D$48),ROUNDDOWN(AVERAGE(D$5:$D$48)+STDEVA(D$5:$D$48),0),"")</f>
        <v/>
      </c>
      <c r="F32" s="22">
        <f t="shared" si="0"/>
        <v>0</v>
      </c>
      <c r="G32" s="17">
        <f t="shared" si="1"/>
        <v>1</v>
      </c>
      <c r="H32" s="17">
        <f t="shared" si="2"/>
        <v>0</v>
      </c>
      <c r="I32" s="17">
        <f t="shared" si="3"/>
        <v>0</v>
      </c>
      <c r="J32" s="17">
        <f t="shared" si="4"/>
        <v>0</v>
      </c>
      <c r="V32" s="48"/>
      <c r="W32" s="35"/>
    </row>
    <row r="33" spans="2:23" ht="15" x14ac:dyDescent="0.25">
      <c r="B33" s="14">
        <v>32</v>
      </c>
      <c r="C33" s="39" t="s">
        <v>40</v>
      </c>
      <c r="D33" s="19">
        <v>0</v>
      </c>
      <c r="E33" s="22" t="str">
        <f>IF(D33&gt; AVERAGE(D$5:$D$48)+STDEVA(D$5:$D$48),ROUNDDOWN(AVERAGE(D$5:$D$48)+STDEVA(D$5:$D$48),0),"")</f>
        <v/>
      </c>
      <c r="F33" s="22">
        <f t="shared" si="0"/>
        <v>0</v>
      </c>
      <c r="G33" s="17">
        <f t="shared" si="1"/>
        <v>1</v>
      </c>
      <c r="H33" s="17">
        <f t="shared" si="2"/>
        <v>0</v>
      </c>
      <c r="I33" s="17">
        <f t="shared" si="3"/>
        <v>0</v>
      </c>
      <c r="J33" s="17">
        <f t="shared" si="4"/>
        <v>0</v>
      </c>
      <c r="V33" s="48"/>
      <c r="W33" s="35"/>
    </row>
    <row r="34" spans="2:23" ht="12.75" customHeight="1" x14ac:dyDescent="0.25">
      <c r="B34" s="14">
        <v>33</v>
      </c>
      <c r="C34" s="39" t="s">
        <v>88</v>
      </c>
      <c r="D34" s="19">
        <v>0</v>
      </c>
      <c r="E34" s="22" t="str">
        <f>IF(D34&gt; AVERAGE(D$5:$D$48)+STDEVA(D$5:$D$48),ROUNDDOWN(AVERAGE(D$5:$D$48)+STDEVA(D$5:$D$48),0),"")</f>
        <v/>
      </c>
      <c r="F34" s="22">
        <f t="shared" si="0"/>
        <v>0</v>
      </c>
      <c r="G34" s="17">
        <f t="shared" si="1"/>
        <v>1</v>
      </c>
      <c r="H34" s="17">
        <f t="shared" si="2"/>
        <v>0</v>
      </c>
      <c r="I34" s="17">
        <f t="shared" si="3"/>
        <v>0</v>
      </c>
      <c r="J34" s="17">
        <f t="shared" si="4"/>
        <v>0</v>
      </c>
      <c r="V34" s="48"/>
      <c r="W34" s="35"/>
    </row>
    <row r="35" spans="2:23" ht="12" customHeight="1" x14ac:dyDescent="0.25">
      <c r="B35" s="14">
        <v>34</v>
      </c>
      <c r="C35" s="39" t="s">
        <v>89</v>
      </c>
      <c r="D35" s="19">
        <v>30</v>
      </c>
      <c r="E35" s="22" t="str">
        <f>IF(D35&gt; AVERAGE(D$5:$D$48)+STDEVA(D$5:$D$48),ROUNDDOWN(AVERAGE(D$5:$D$48)+STDEVA(D$5:$D$48),0),"")</f>
        <v/>
      </c>
      <c r="F35" s="22">
        <f t="shared" si="0"/>
        <v>30</v>
      </c>
      <c r="G35" s="17">
        <f t="shared" si="1"/>
        <v>0</v>
      </c>
      <c r="H35" s="17">
        <f t="shared" si="2"/>
        <v>0</v>
      </c>
      <c r="I35" s="17">
        <f t="shared" si="3"/>
        <v>0</v>
      </c>
      <c r="J35" s="17">
        <f t="shared" si="4"/>
        <v>1</v>
      </c>
      <c r="V35" s="48"/>
      <c r="W35" s="35"/>
    </row>
    <row r="36" spans="2:23" ht="15" x14ac:dyDescent="0.25">
      <c r="B36" s="14">
        <v>35</v>
      </c>
      <c r="C36" s="39" t="s">
        <v>113</v>
      </c>
      <c r="D36" s="19">
        <v>0</v>
      </c>
      <c r="E36" s="22" t="str">
        <f>IF(D36&gt; AVERAGE(D$5:$D$48)+STDEVA(D$5:$D$48),ROUNDDOWN(AVERAGE(D$5:$D$48)+STDEVA(D$5:$D$48),0),"")</f>
        <v/>
      </c>
      <c r="F36" s="22">
        <f t="shared" si="0"/>
        <v>0</v>
      </c>
      <c r="G36" s="17">
        <f t="shared" si="1"/>
        <v>1</v>
      </c>
      <c r="H36" s="17">
        <f t="shared" si="2"/>
        <v>0</v>
      </c>
      <c r="I36" s="17">
        <f t="shared" si="3"/>
        <v>0</v>
      </c>
      <c r="J36" s="17">
        <f t="shared" si="4"/>
        <v>0</v>
      </c>
      <c r="V36" s="48"/>
      <c r="W36" s="35"/>
    </row>
    <row r="37" spans="2:23" ht="15" x14ac:dyDescent="0.25">
      <c r="B37" s="14">
        <v>36</v>
      </c>
      <c r="C37" s="39" t="s">
        <v>48</v>
      </c>
      <c r="D37" s="19">
        <v>0</v>
      </c>
      <c r="E37" s="22" t="str">
        <f>IF(D37&gt; AVERAGE(D$5:$D$48)+STDEVA(D$5:$D$48),ROUNDDOWN(AVERAGE(D$5:$D$48)+STDEVA(D$5:$D$48),0),"")</f>
        <v/>
      </c>
      <c r="F37" s="22">
        <f t="shared" si="0"/>
        <v>0</v>
      </c>
      <c r="G37" s="17">
        <f t="shared" si="1"/>
        <v>1</v>
      </c>
      <c r="H37" s="17">
        <f t="shared" si="2"/>
        <v>0</v>
      </c>
      <c r="I37" s="17">
        <f t="shared" si="3"/>
        <v>0</v>
      </c>
      <c r="J37" s="17">
        <f t="shared" si="4"/>
        <v>0</v>
      </c>
      <c r="V37" s="48"/>
      <c r="W37" s="35"/>
    </row>
    <row r="38" spans="2:23" ht="15" x14ac:dyDescent="0.25">
      <c r="B38" s="14">
        <v>37</v>
      </c>
      <c r="C38" s="39" t="s">
        <v>52</v>
      </c>
      <c r="D38" s="19">
        <v>0</v>
      </c>
      <c r="E38" s="22" t="str">
        <f>IF(D38&gt; AVERAGE(D$5:$D$48)+STDEVA(D$5:$D$48),ROUNDDOWN(AVERAGE(D$5:$D$48)+STDEVA(D$5:$D$48),0),"")</f>
        <v/>
      </c>
      <c r="F38" s="22">
        <f t="shared" si="0"/>
        <v>0</v>
      </c>
      <c r="G38" s="17">
        <f t="shared" si="1"/>
        <v>1</v>
      </c>
      <c r="H38" s="17">
        <f t="shared" si="2"/>
        <v>0</v>
      </c>
      <c r="I38" s="17">
        <f t="shared" si="3"/>
        <v>0</v>
      </c>
      <c r="J38" s="17">
        <f t="shared" si="4"/>
        <v>0</v>
      </c>
      <c r="V38" s="48"/>
      <c r="W38" s="35"/>
    </row>
    <row r="39" spans="2:23" ht="15" x14ac:dyDescent="0.25">
      <c r="B39" s="14">
        <v>38</v>
      </c>
      <c r="C39" s="39" t="s">
        <v>53</v>
      </c>
      <c r="D39" s="19">
        <v>0</v>
      </c>
      <c r="E39" s="22" t="str">
        <f>IF(D39&gt; AVERAGE(D$5:$D$48)+STDEVA(D$5:$D$48),ROUNDDOWN(AVERAGE(D$5:$D$48)+STDEVA(D$5:$D$48),0),"")</f>
        <v/>
      </c>
      <c r="F39" s="22">
        <f t="shared" si="0"/>
        <v>0</v>
      </c>
      <c r="G39" s="17">
        <f t="shared" si="1"/>
        <v>1</v>
      </c>
      <c r="H39" s="17">
        <f t="shared" si="2"/>
        <v>0</v>
      </c>
      <c r="I39" s="17">
        <f t="shared" si="3"/>
        <v>0</v>
      </c>
      <c r="J39" s="17">
        <f t="shared" si="4"/>
        <v>0</v>
      </c>
      <c r="V39" s="48"/>
      <c r="W39" s="35"/>
    </row>
    <row r="40" spans="2:23" ht="15" x14ac:dyDescent="0.25">
      <c r="B40" s="14">
        <v>39</v>
      </c>
      <c r="C40" s="39" t="s">
        <v>77</v>
      </c>
      <c r="D40" s="19">
        <v>0</v>
      </c>
      <c r="E40" s="22" t="str">
        <f>IF(D40&gt; AVERAGE(D$5:$D$48)+STDEVA(D$5:$D$48),ROUNDDOWN(AVERAGE(D$5:$D$48)+STDEVA(D$5:$D$48),0),"")</f>
        <v/>
      </c>
      <c r="F40" s="22">
        <f t="shared" si="0"/>
        <v>0</v>
      </c>
      <c r="G40" s="17">
        <f t="shared" si="1"/>
        <v>1</v>
      </c>
      <c r="H40" s="17">
        <f t="shared" si="2"/>
        <v>0</v>
      </c>
      <c r="I40" s="17">
        <f t="shared" si="3"/>
        <v>0</v>
      </c>
      <c r="J40" s="17">
        <f t="shared" si="4"/>
        <v>0</v>
      </c>
      <c r="V40" s="48"/>
      <c r="W40" s="35"/>
    </row>
    <row r="41" spans="2:23" ht="15" x14ac:dyDescent="0.25">
      <c r="B41" s="14">
        <v>40</v>
      </c>
      <c r="C41" s="39" t="s">
        <v>87</v>
      </c>
      <c r="D41" s="19">
        <v>0</v>
      </c>
      <c r="E41" s="22" t="str">
        <f>IF(D41&gt; AVERAGE(D$5:$D$48)+STDEVA(D$5:$D$48),ROUNDDOWN(AVERAGE(D$5:$D$48)+STDEVA(D$5:$D$48),0),"")</f>
        <v/>
      </c>
      <c r="F41" s="22">
        <f t="shared" si="0"/>
        <v>0</v>
      </c>
      <c r="G41" s="17">
        <f t="shared" si="1"/>
        <v>1</v>
      </c>
      <c r="H41" s="17">
        <f t="shared" si="2"/>
        <v>0</v>
      </c>
      <c r="I41" s="17">
        <f t="shared" si="3"/>
        <v>0</v>
      </c>
      <c r="J41" s="17">
        <f t="shared" si="4"/>
        <v>0</v>
      </c>
      <c r="V41" s="48"/>
      <c r="W41" s="35"/>
    </row>
    <row r="42" spans="2:23" ht="15" x14ac:dyDescent="0.25">
      <c r="B42" s="14">
        <v>42</v>
      </c>
      <c r="C42" s="39" t="s">
        <v>50</v>
      </c>
      <c r="D42" s="19">
        <v>10</v>
      </c>
      <c r="E42" s="22" t="str">
        <f>IF(D42&gt; AVERAGE(D$5:$D$48)+STDEVA(D$5:$D$48),ROUNDDOWN(AVERAGE(D$5:$D$48)+STDEVA(D$5:$D$48),0),"")</f>
        <v/>
      </c>
      <c r="F42" s="22">
        <f t="shared" si="0"/>
        <v>10</v>
      </c>
      <c r="G42" s="17">
        <f t="shared" si="1"/>
        <v>0</v>
      </c>
      <c r="H42" s="17">
        <f t="shared" si="2"/>
        <v>0</v>
      </c>
      <c r="I42" s="17">
        <f t="shared" si="3"/>
        <v>1</v>
      </c>
      <c r="J42" s="17">
        <f t="shared" si="4"/>
        <v>0</v>
      </c>
      <c r="V42" s="42"/>
      <c r="W42" s="29"/>
    </row>
    <row r="43" spans="2:23" ht="15" x14ac:dyDescent="0.25">
      <c r="B43" s="14">
        <v>43</v>
      </c>
      <c r="C43" s="39" t="s">
        <v>51</v>
      </c>
      <c r="D43" s="19">
        <v>10</v>
      </c>
      <c r="E43" s="22" t="str">
        <f>IF(D43&gt; AVERAGE(D$5:$D$48)+STDEVA(D$5:$D$48),ROUNDDOWN(AVERAGE(D$5:$D$48)+STDEVA(D$5:$D$48),0),"")</f>
        <v/>
      </c>
      <c r="F43" s="22">
        <f t="shared" si="0"/>
        <v>10</v>
      </c>
      <c r="G43" s="17">
        <f t="shared" si="1"/>
        <v>0</v>
      </c>
      <c r="H43" s="17">
        <f t="shared" si="2"/>
        <v>0</v>
      </c>
      <c r="I43" s="17">
        <f t="shared" si="3"/>
        <v>1</v>
      </c>
      <c r="J43" s="17">
        <f t="shared" si="4"/>
        <v>0</v>
      </c>
      <c r="V43" s="42"/>
      <c r="W43" s="29"/>
    </row>
    <row r="44" spans="2:23" ht="15" x14ac:dyDescent="0.25">
      <c r="B44" s="14">
        <v>44</v>
      </c>
      <c r="C44" s="39" t="s">
        <v>78</v>
      </c>
      <c r="D44" s="19">
        <v>15</v>
      </c>
      <c r="E44" s="22" t="str">
        <f>IF(D44&gt; AVERAGE(D$5:$D$48)+STDEVA(D$5:$D$48),ROUNDDOWN(AVERAGE(D$5:$D$48)+STDEVA(D$5:$D$48),0),"")</f>
        <v/>
      </c>
      <c r="F44" s="22">
        <f t="shared" si="0"/>
        <v>15</v>
      </c>
      <c r="G44" s="17">
        <f t="shared" si="1"/>
        <v>0</v>
      </c>
      <c r="H44" s="17">
        <f t="shared" si="2"/>
        <v>0</v>
      </c>
      <c r="I44" s="17">
        <f t="shared" si="3"/>
        <v>1</v>
      </c>
      <c r="J44" s="17">
        <f t="shared" si="4"/>
        <v>0</v>
      </c>
      <c r="V44" s="42"/>
      <c r="W44" s="29"/>
    </row>
    <row r="45" spans="2:23" ht="15" x14ac:dyDescent="0.25">
      <c r="B45" s="14">
        <v>45</v>
      </c>
      <c r="C45" s="39" t="s">
        <v>81</v>
      </c>
      <c r="D45" s="19">
        <v>0</v>
      </c>
      <c r="E45" s="22" t="str">
        <f>IF(D45&gt; AVERAGE(D$5:$D$48)+STDEVA(D$5:$D$48),ROUNDDOWN(AVERAGE(D$5:$D$48)+STDEVA(D$5:$D$48),0),"")</f>
        <v/>
      </c>
      <c r="F45" s="22">
        <f t="shared" si="0"/>
        <v>0</v>
      </c>
      <c r="G45" s="17">
        <f t="shared" si="1"/>
        <v>1</v>
      </c>
      <c r="H45" s="17">
        <f t="shared" si="2"/>
        <v>0</v>
      </c>
      <c r="I45" s="17">
        <f t="shared" si="3"/>
        <v>0</v>
      </c>
      <c r="J45" s="17">
        <f t="shared" si="4"/>
        <v>0</v>
      </c>
      <c r="V45" s="42"/>
      <c r="W45" s="29"/>
    </row>
    <row r="46" spans="2:23" ht="15" x14ac:dyDescent="0.25">
      <c r="B46" s="14">
        <v>46</v>
      </c>
      <c r="C46" s="39" t="s">
        <v>55</v>
      </c>
      <c r="D46" s="19">
        <v>0</v>
      </c>
      <c r="E46" s="22" t="str">
        <f>IF(D46&gt; AVERAGE(D$5:$D$48)+STDEVA(D$5:$D$48),ROUNDDOWN(AVERAGE(D$5:$D$48)+STDEVA(D$5:$D$48),0),"")</f>
        <v/>
      </c>
      <c r="F46" s="22">
        <f t="shared" si="0"/>
        <v>0</v>
      </c>
      <c r="G46" s="17">
        <f t="shared" si="1"/>
        <v>1</v>
      </c>
      <c r="H46" s="17">
        <f t="shared" si="2"/>
        <v>0</v>
      </c>
      <c r="I46" s="17">
        <f t="shared" si="3"/>
        <v>0</v>
      </c>
      <c r="J46" s="17">
        <f t="shared" si="4"/>
        <v>0</v>
      </c>
      <c r="V46" s="46"/>
      <c r="W46" s="33"/>
    </row>
    <row r="47" spans="2:23" ht="15" x14ac:dyDescent="0.25">
      <c r="B47" s="14">
        <v>47</v>
      </c>
      <c r="C47" s="39" t="s">
        <v>8</v>
      </c>
      <c r="D47" s="19">
        <v>0</v>
      </c>
      <c r="E47" s="22" t="str">
        <f>IF(D47&gt; AVERAGE(D$5:$D$48)+STDEVA(D$5:$D$48),ROUNDDOWN(AVERAGE(D$5:$D$48)+STDEVA(D$5:$D$48),0),"")</f>
        <v/>
      </c>
      <c r="F47" s="22">
        <f t="shared" si="0"/>
        <v>0</v>
      </c>
      <c r="G47" s="17">
        <f t="shared" si="1"/>
        <v>1</v>
      </c>
      <c r="H47" s="17">
        <f t="shared" si="2"/>
        <v>0</v>
      </c>
      <c r="I47" s="17">
        <f t="shared" si="3"/>
        <v>0</v>
      </c>
      <c r="J47" s="17">
        <f t="shared" si="4"/>
        <v>0</v>
      </c>
      <c r="V47" s="44"/>
      <c r="W47" s="31"/>
    </row>
    <row r="48" spans="2:23" ht="15.75" thickBot="1" x14ac:dyDescent="0.3">
      <c r="B48" s="15">
        <v>48</v>
      </c>
      <c r="C48" s="40" t="s">
        <v>57</v>
      </c>
      <c r="D48" s="20">
        <v>0</v>
      </c>
      <c r="E48" s="20" t="str">
        <f>IF(D48&gt; AVERAGE(D$5:$D$48)+STDEVA(D$5:$D$48),ROUNDDOWN(AVERAGE(D$5:$D$48)+STDEVA(D$5:$D$48),0),"")</f>
        <v/>
      </c>
      <c r="F48" s="20">
        <f t="shared" si="0"/>
        <v>0</v>
      </c>
      <c r="G48" s="20">
        <f t="shared" si="1"/>
        <v>1</v>
      </c>
      <c r="H48" s="20">
        <f t="shared" si="2"/>
        <v>0</v>
      </c>
      <c r="I48" s="20">
        <f t="shared" si="3"/>
        <v>0</v>
      </c>
      <c r="J48" s="20">
        <f t="shared" si="4"/>
        <v>0</v>
      </c>
      <c r="P48" s="5"/>
      <c r="V48" s="46"/>
      <c r="W48" s="33"/>
    </row>
    <row r="49" spans="3:10" x14ac:dyDescent="0.2">
      <c r="C49" s="2"/>
      <c r="D49" s="3"/>
      <c r="E49" s="3"/>
      <c r="F49" s="3"/>
    </row>
    <row r="51" spans="3:10" x14ac:dyDescent="0.2">
      <c r="D51" s="6"/>
      <c r="E51" s="6"/>
      <c r="F51" s="6"/>
      <c r="J51" s="5"/>
    </row>
    <row r="52" spans="3:10" x14ac:dyDescent="0.2">
      <c r="J52" s="4"/>
    </row>
    <row r="53" spans="3:10" x14ac:dyDescent="0.2">
      <c r="J53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W64"/>
  <sheetViews>
    <sheetView workbookViewId="0">
      <selection activeCell="M4" sqref="M4"/>
    </sheetView>
  </sheetViews>
  <sheetFormatPr defaultRowHeight="12.75" x14ac:dyDescent="0.2"/>
  <cols>
    <col min="1" max="1" width="9.140625" style="1"/>
    <col min="2" max="2" width="3.85546875" style="1" customWidth="1"/>
    <col min="3" max="3" width="28.7109375" style="1" bestFit="1" customWidth="1"/>
    <col min="4" max="4" width="10.7109375" style="1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8" width="9.140625" style="1"/>
    <col min="19" max="19" width="12" style="1" customWidth="1"/>
    <col min="20" max="16384" width="9.140625" style="1"/>
  </cols>
  <sheetData>
    <row r="3" spans="2:23" ht="13.5" thickBot="1" x14ac:dyDescent="0.25">
      <c r="S3" t="s">
        <v>24</v>
      </c>
      <c r="T3" s="23">
        <v>1.6180338999999999</v>
      </c>
    </row>
    <row r="4" spans="2:23" ht="13.5" thickBot="1" x14ac:dyDescent="0.25">
      <c r="B4" s="9" t="s">
        <v>7</v>
      </c>
      <c r="C4" s="13" t="s">
        <v>2</v>
      </c>
      <c r="D4" s="13" t="s">
        <v>10</v>
      </c>
      <c r="E4" s="13" t="s">
        <v>121</v>
      </c>
      <c r="F4" s="13" t="s">
        <v>122</v>
      </c>
      <c r="G4" s="16" t="s">
        <v>11</v>
      </c>
      <c r="H4" s="16" t="s">
        <v>12</v>
      </c>
      <c r="I4" s="16" t="s">
        <v>13</v>
      </c>
      <c r="J4" s="16" t="s">
        <v>14</v>
      </c>
      <c r="L4" s="21" t="s">
        <v>21</v>
      </c>
      <c r="M4" s="8">
        <f>(SUM(G5:G59)*M6+SUM(H5:H59)*M7+SUM(I5:I59)*M8+SUM(J5:J59)*M9)/(MAX(M6:M9)*(COUNT(B5:B59)))</f>
        <v>0.75</v>
      </c>
      <c r="N4" s="8"/>
      <c r="O4"/>
      <c r="P4" s="21" t="s">
        <v>22</v>
      </c>
      <c r="Q4" s="8">
        <f>1- SUM(F5:F59)/(MAX(F5:F59)*COUNT(B5:B59))</f>
        <v>0.73376623376623384</v>
      </c>
      <c r="S4" s="24" t="s">
        <v>25</v>
      </c>
      <c r="T4" s="8">
        <f>(T3^3*SUM(G5:G59)+T3^2*SUM(H5:H59)+T3*SUM(I5:I59)+SUM(J5:J59))/(COUNT(B5:B59)*T3^3)</f>
        <v>0.69278775900711609</v>
      </c>
    </row>
    <row r="5" spans="2:23" ht="14.25" customHeight="1" x14ac:dyDescent="0.25">
      <c r="B5" s="14">
        <v>2</v>
      </c>
      <c r="C5" s="10" t="s">
        <v>0</v>
      </c>
      <c r="D5" s="19">
        <v>15</v>
      </c>
      <c r="E5" s="22" t="str">
        <f>IF(D5&gt; AVERAGE(D$5:$D$59)+STDEVA(D$5:$D$59),ROUNDDOWN(AVERAGE(D$5:$D$59)+STDEVA(D$5:$D$59),0),"")</f>
        <v/>
      </c>
      <c r="F5" s="22">
        <f>IF(E5="",D5,E5)</f>
        <v>15</v>
      </c>
      <c r="G5" s="17">
        <f t="shared" ref="G5:G59" si="0">IF($D5&lt;=1,1,0)</f>
        <v>0</v>
      </c>
      <c r="H5" s="17">
        <f t="shared" ref="H5:H59" si="1">IF(AND($D5&gt;1,$D5&lt;=$M$14),1,0)</f>
        <v>0</v>
      </c>
      <c r="I5" s="17">
        <f t="shared" ref="I5:I59" si="2">IF(AND($D5&lt;=$M$15,$D5 &gt; $M$14),1,0)</f>
        <v>1</v>
      </c>
      <c r="J5" s="17">
        <f t="shared" ref="J5:J59" si="3">IF($D5 &gt; $M$15,1,0)</f>
        <v>0</v>
      </c>
      <c r="L5" s="18"/>
      <c r="M5" s="18"/>
      <c r="N5" s="18"/>
      <c r="O5"/>
      <c r="P5"/>
      <c r="Q5"/>
      <c r="V5" s="46"/>
      <c r="W5" s="33"/>
    </row>
    <row r="6" spans="2:23" ht="15" x14ac:dyDescent="0.25">
      <c r="B6" s="14">
        <v>3</v>
      </c>
      <c r="C6" s="11" t="s">
        <v>3</v>
      </c>
      <c r="D6" s="19">
        <v>0</v>
      </c>
      <c r="E6" s="22" t="str">
        <f>IF(D6&gt; AVERAGE(D$5:$D$59)+STDEVA(D$5:$D$59),ROUNDDOWN(AVERAGE(D$5:$D$59)+STDEVA(D$5:$D$59),0),"")</f>
        <v/>
      </c>
      <c r="F6" s="22">
        <f t="shared" ref="F6:F59" si="4">IF(E6="",D6,E6)</f>
        <v>0</v>
      </c>
      <c r="G6" s="17">
        <f t="shared" si="0"/>
        <v>1</v>
      </c>
      <c r="H6" s="17">
        <f t="shared" si="1"/>
        <v>0</v>
      </c>
      <c r="I6" s="17">
        <f t="shared" si="2"/>
        <v>0</v>
      </c>
      <c r="J6" s="17">
        <f t="shared" si="3"/>
        <v>0</v>
      </c>
      <c r="L6" s="18" t="s">
        <v>15</v>
      </c>
      <c r="M6" s="18">
        <v>4</v>
      </c>
      <c r="N6" s="18"/>
      <c r="O6"/>
      <c r="P6"/>
      <c r="Q6"/>
      <c r="V6" s="45"/>
      <c r="W6" s="32"/>
    </row>
    <row r="7" spans="2:23" ht="15.75" customHeight="1" x14ac:dyDescent="0.25">
      <c r="B7" s="14">
        <v>4</v>
      </c>
      <c r="C7" s="11" t="s">
        <v>80</v>
      </c>
      <c r="D7" s="19">
        <v>0</v>
      </c>
      <c r="E7" s="22" t="str">
        <f>IF(D7&gt; AVERAGE(D$5:$D$59)+STDEVA(D$5:$D$59),ROUNDDOWN(AVERAGE(D$5:$D$59)+STDEVA(D$5:$D$59),0),"")</f>
        <v/>
      </c>
      <c r="F7" s="22">
        <f t="shared" si="4"/>
        <v>0</v>
      </c>
      <c r="G7" s="17">
        <f t="shared" si="0"/>
        <v>1</v>
      </c>
      <c r="H7" s="17">
        <f t="shared" si="1"/>
        <v>0</v>
      </c>
      <c r="I7" s="17">
        <f t="shared" si="2"/>
        <v>0</v>
      </c>
      <c r="J7" s="17">
        <f t="shared" si="3"/>
        <v>0</v>
      </c>
      <c r="L7" s="18" t="s">
        <v>16</v>
      </c>
      <c r="M7" s="18">
        <v>3</v>
      </c>
      <c r="N7" s="18"/>
      <c r="O7"/>
      <c r="P7"/>
      <c r="Q7"/>
      <c r="V7" s="45"/>
      <c r="W7" s="32"/>
    </row>
    <row r="8" spans="2:23" ht="15.75" customHeight="1" x14ac:dyDescent="0.25">
      <c r="B8" s="14">
        <v>5</v>
      </c>
      <c r="C8" s="11" t="s">
        <v>26</v>
      </c>
      <c r="D8" s="19">
        <v>0</v>
      </c>
      <c r="E8" s="22" t="str">
        <f>IF(D8&gt; AVERAGE(D$5:$D$59)+STDEVA(D$5:$D$59),ROUNDDOWN(AVERAGE(D$5:$D$59)+STDEVA(D$5:$D$59),0),"")</f>
        <v/>
      </c>
      <c r="F8" s="22">
        <f t="shared" si="4"/>
        <v>0</v>
      </c>
      <c r="G8" s="17">
        <f t="shared" si="0"/>
        <v>1</v>
      </c>
      <c r="H8" s="17">
        <f t="shared" si="1"/>
        <v>0</v>
      </c>
      <c r="I8" s="17">
        <f t="shared" si="2"/>
        <v>0</v>
      </c>
      <c r="J8" s="17">
        <f t="shared" si="3"/>
        <v>0</v>
      </c>
      <c r="L8" s="18" t="s">
        <v>17</v>
      </c>
      <c r="M8" s="18">
        <v>2</v>
      </c>
      <c r="N8" s="18"/>
      <c r="O8"/>
      <c r="P8"/>
      <c r="Q8"/>
      <c r="V8" s="45"/>
      <c r="W8" s="32"/>
    </row>
    <row r="9" spans="2:23" ht="15" x14ac:dyDescent="0.25">
      <c r="B9" s="14">
        <v>7</v>
      </c>
      <c r="C9" s="11" t="s">
        <v>27</v>
      </c>
      <c r="D9" s="19">
        <v>30</v>
      </c>
      <c r="E9" s="22">
        <f>IF(D9&gt; AVERAGE(D$5:$D$59)+STDEVA(D$5:$D$59),ROUNDDOWN(AVERAGE(D$5:$D$59)+STDEVA(D$5:$D$59),0),"")</f>
        <v>28</v>
      </c>
      <c r="F9" s="22">
        <f t="shared" si="4"/>
        <v>28</v>
      </c>
      <c r="G9" s="17">
        <f t="shared" si="0"/>
        <v>0</v>
      </c>
      <c r="H9" s="17">
        <f t="shared" si="1"/>
        <v>0</v>
      </c>
      <c r="I9" s="17">
        <f t="shared" si="2"/>
        <v>0</v>
      </c>
      <c r="J9" s="17">
        <f t="shared" si="3"/>
        <v>1</v>
      </c>
      <c r="L9" s="18" t="s">
        <v>18</v>
      </c>
      <c r="M9" s="18">
        <v>1</v>
      </c>
      <c r="N9" s="18"/>
      <c r="O9"/>
      <c r="P9"/>
      <c r="Q9"/>
      <c r="V9" s="47"/>
      <c r="W9" s="34"/>
    </row>
    <row r="10" spans="2:23" ht="15" x14ac:dyDescent="0.25">
      <c r="B10" s="14">
        <v>8</v>
      </c>
      <c r="C10" s="11" t="s">
        <v>28</v>
      </c>
      <c r="D10" s="19">
        <v>5</v>
      </c>
      <c r="E10" s="22" t="str">
        <f>IF(D10&gt; AVERAGE(D$5:$D$59)+STDEVA(D$5:$D$59),ROUNDDOWN(AVERAGE(D$5:$D$59)+STDEVA(D$5:$D$59),0),"")</f>
        <v/>
      </c>
      <c r="F10" s="22">
        <f t="shared" si="4"/>
        <v>5</v>
      </c>
      <c r="G10" s="17">
        <f t="shared" si="0"/>
        <v>0</v>
      </c>
      <c r="H10" s="17">
        <f t="shared" si="1"/>
        <v>1</v>
      </c>
      <c r="I10" s="17">
        <f t="shared" si="2"/>
        <v>0</v>
      </c>
      <c r="J10" s="17">
        <f t="shared" si="3"/>
        <v>0</v>
      </c>
      <c r="L10" s="18"/>
      <c r="M10" s="18"/>
      <c r="N10" s="18"/>
      <c r="O10"/>
      <c r="P10"/>
      <c r="Q10"/>
      <c r="V10" s="47"/>
      <c r="W10" s="34"/>
    </row>
    <row r="11" spans="2:23" ht="15" x14ac:dyDescent="0.25">
      <c r="B11" s="14">
        <v>9</v>
      </c>
      <c r="C11" s="11" t="s">
        <v>1</v>
      </c>
      <c r="D11" s="19">
        <v>50</v>
      </c>
      <c r="E11" s="22">
        <f>IF(D11&gt; AVERAGE(D$5:$D$59)+STDEVA(D$5:$D$59),ROUNDDOWN(AVERAGE(D$5:$D$59)+STDEVA(D$5:$D$59),0),"")</f>
        <v>28</v>
      </c>
      <c r="F11" s="22">
        <f t="shared" si="4"/>
        <v>28</v>
      </c>
      <c r="G11" s="17">
        <f t="shared" si="0"/>
        <v>0</v>
      </c>
      <c r="H11" s="17">
        <f t="shared" si="1"/>
        <v>0</v>
      </c>
      <c r="I11" s="17">
        <f t="shared" si="2"/>
        <v>0</v>
      </c>
      <c r="J11" s="17">
        <f t="shared" si="3"/>
        <v>1</v>
      </c>
      <c r="L11" s="18" t="s">
        <v>9</v>
      </c>
      <c r="M11" s="18">
        <f>SUM(M6:M10)</f>
        <v>10</v>
      </c>
      <c r="N11" s="18"/>
      <c r="O11"/>
      <c r="P11"/>
      <c r="Q11"/>
      <c r="V11" s="47"/>
      <c r="W11" s="34"/>
    </row>
    <row r="12" spans="2:23" ht="15" x14ac:dyDescent="0.25">
      <c r="B12" s="14">
        <v>10</v>
      </c>
      <c r="C12" s="11" t="s">
        <v>4</v>
      </c>
      <c r="D12" s="19">
        <v>50</v>
      </c>
      <c r="E12" s="22">
        <f>IF(D12&gt; AVERAGE(D$5:$D$59)+STDEVA(D$5:$D$59),ROUNDDOWN(AVERAGE(D$5:$D$59)+STDEVA(D$5:$D$59),0),"")</f>
        <v>28</v>
      </c>
      <c r="F12" s="22">
        <f t="shared" si="4"/>
        <v>28</v>
      </c>
      <c r="G12" s="17">
        <f t="shared" si="0"/>
        <v>0</v>
      </c>
      <c r="H12" s="17">
        <f t="shared" si="1"/>
        <v>0</v>
      </c>
      <c r="I12" s="17">
        <f t="shared" si="2"/>
        <v>0</v>
      </c>
      <c r="J12" s="17">
        <f t="shared" si="3"/>
        <v>1</v>
      </c>
      <c r="L12"/>
      <c r="M12"/>
      <c r="N12"/>
      <c r="O12"/>
      <c r="P12"/>
      <c r="Q12"/>
      <c r="V12" s="47"/>
      <c r="W12" s="34"/>
    </row>
    <row r="13" spans="2:23" ht="15" x14ac:dyDescent="0.25">
      <c r="B13" s="14">
        <v>11</v>
      </c>
      <c r="C13" s="11" t="s">
        <v>123</v>
      </c>
      <c r="D13" s="19">
        <v>30</v>
      </c>
      <c r="E13" s="22">
        <f>IF(D13&gt; AVERAGE(D$5:$D$59)+STDEVA(D$5:$D$59),ROUNDDOWN(AVERAGE(D$5:$D$59)+STDEVA(D$5:$D$59),0),"")</f>
        <v>28</v>
      </c>
      <c r="F13" s="22">
        <f t="shared" si="4"/>
        <v>28</v>
      </c>
      <c r="G13" s="17">
        <f t="shared" si="0"/>
        <v>0</v>
      </c>
      <c r="H13" s="17">
        <f t="shared" si="1"/>
        <v>0</v>
      </c>
      <c r="I13" s="17">
        <f t="shared" si="2"/>
        <v>0</v>
      </c>
      <c r="J13" s="17">
        <f t="shared" si="3"/>
        <v>1</v>
      </c>
      <c r="L13"/>
      <c r="M13"/>
      <c r="N13"/>
      <c r="O13"/>
      <c r="P13"/>
      <c r="Q13"/>
      <c r="V13" s="47"/>
      <c r="W13" s="34"/>
    </row>
    <row r="14" spans="2:23" ht="15" x14ac:dyDescent="0.25">
      <c r="B14" s="14">
        <v>12</v>
      </c>
      <c r="C14" s="11" t="s">
        <v>44</v>
      </c>
      <c r="D14" s="19">
        <v>0</v>
      </c>
      <c r="E14" s="22" t="str">
        <f>IF(D14&gt; AVERAGE(D$5:$D$59)+STDEVA(D$5:$D$59),ROUNDDOWN(AVERAGE(D$5:$D$59)+STDEVA(D$5:$D$59),0),"")</f>
        <v/>
      </c>
      <c r="F14" s="22">
        <f t="shared" si="4"/>
        <v>0</v>
      </c>
      <c r="G14" s="17">
        <f t="shared" si="0"/>
        <v>1</v>
      </c>
      <c r="H14" s="17">
        <f t="shared" si="1"/>
        <v>0</v>
      </c>
      <c r="I14" s="17">
        <f t="shared" si="2"/>
        <v>0</v>
      </c>
      <c r="J14" s="17">
        <f t="shared" si="3"/>
        <v>0</v>
      </c>
      <c r="L14" t="s">
        <v>19</v>
      </c>
      <c r="M14">
        <v>9</v>
      </c>
      <c r="N14"/>
      <c r="O14"/>
      <c r="P14"/>
      <c r="Q14" s="8"/>
      <c r="V14" s="47"/>
      <c r="W14" s="34"/>
    </row>
    <row r="15" spans="2:23" ht="15" x14ac:dyDescent="0.25">
      <c r="B15" s="14">
        <v>13</v>
      </c>
      <c r="C15" s="11" t="s">
        <v>49</v>
      </c>
      <c r="D15" s="19">
        <v>35</v>
      </c>
      <c r="E15" s="22">
        <f>IF(D15&gt; AVERAGE(D$5:$D$59)+STDEVA(D$5:$D$59),ROUNDDOWN(AVERAGE(D$5:$D$59)+STDEVA(D$5:$D$59),0),"")</f>
        <v>28</v>
      </c>
      <c r="F15" s="22">
        <f t="shared" si="4"/>
        <v>28</v>
      </c>
      <c r="G15" s="17">
        <f t="shared" si="0"/>
        <v>0</v>
      </c>
      <c r="H15" s="17">
        <f t="shared" si="1"/>
        <v>0</v>
      </c>
      <c r="I15" s="17">
        <f t="shared" si="2"/>
        <v>0</v>
      </c>
      <c r="J15" s="17">
        <f t="shared" si="3"/>
        <v>1</v>
      </c>
      <c r="L15" t="s">
        <v>20</v>
      </c>
      <c r="M15">
        <v>26</v>
      </c>
      <c r="N15"/>
      <c r="O15"/>
      <c r="P15"/>
      <c r="Q15"/>
      <c r="V15" s="47"/>
      <c r="W15" s="34"/>
    </row>
    <row r="16" spans="2:23" ht="15" x14ac:dyDescent="0.25">
      <c r="B16" s="14">
        <v>14</v>
      </c>
      <c r="C16" s="11" t="s">
        <v>6</v>
      </c>
      <c r="D16" s="19">
        <v>5</v>
      </c>
      <c r="E16" s="22" t="str">
        <f>IF(D16&gt; AVERAGE(D$5:$D$59)+STDEVA(D$5:$D$59),ROUNDDOWN(AVERAGE(D$5:$D$59)+STDEVA(D$5:$D$59),0),"")</f>
        <v/>
      </c>
      <c r="F16" s="22">
        <f t="shared" si="4"/>
        <v>5</v>
      </c>
      <c r="G16" s="17">
        <f t="shared" si="0"/>
        <v>0</v>
      </c>
      <c r="H16" s="17">
        <f t="shared" si="1"/>
        <v>1</v>
      </c>
      <c r="I16" s="17">
        <f t="shared" si="2"/>
        <v>0</v>
      </c>
      <c r="J16" s="17">
        <f t="shared" si="3"/>
        <v>0</v>
      </c>
      <c r="V16" s="47"/>
      <c r="W16" s="34"/>
    </row>
    <row r="17" spans="2:23" ht="15" x14ac:dyDescent="0.25">
      <c r="B17" s="14">
        <v>15</v>
      </c>
      <c r="C17" s="11" t="s">
        <v>30</v>
      </c>
      <c r="D17" s="19">
        <v>5</v>
      </c>
      <c r="E17" s="22" t="str">
        <f>IF(D17&gt; AVERAGE(D$5:$D$59)+STDEVA(D$5:$D$59),ROUNDDOWN(AVERAGE(D$5:$D$59)+STDEVA(D$5:$D$59),0),"")</f>
        <v/>
      </c>
      <c r="F17" s="22">
        <f t="shared" si="4"/>
        <v>5</v>
      </c>
      <c r="G17" s="17">
        <f t="shared" si="0"/>
        <v>0</v>
      </c>
      <c r="H17" s="17">
        <f t="shared" si="1"/>
        <v>1</v>
      </c>
      <c r="I17" s="17">
        <f t="shared" si="2"/>
        <v>0</v>
      </c>
      <c r="J17" s="17">
        <f t="shared" si="3"/>
        <v>0</v>
      </c>
      <c r="V17" s="48"/>
      <c r="W17" s="35"/>
    </row>
    <row r="18" spans="2:23" ht="15" x14ac:dyDescent="0.25">
      <c r="B18" s="14">
        <v>16</v>
      </c>
      <c r="C18" s="11" t="s">
        <v>5</v>
      </c>
      <c r="D18" s="19">
        <v>5</v>
      </c>
      <c r="E18" s="22" t="str">
        <f>IF(D18&gt; AVERAGE(D$5:$D$59)+STDEVA(D$5:$D$59),ROUNDDOWN(AVERAGE(D$5:$D$59)+STDEVA(D$5:$D$59),0),"")</f>
        <v/>
      </c>
      <c r="F18" s="22">
        <f t="shared" si="4"/>
        <v>5</v>
      </c>
      <c r="G18" s="17">
        <f t="shared" si="0"/>
        <v>0</v>
      </c>
      <c r="H18" s="17">
        <f t="shared" si="1"/>
        <v>1</v>
      </c>
      <c r="I18" s="17">
        <f t="shared" si="2"/>
        <v>0</v>
      </c>
      <c r="J18" s="17">
        <f t="shared" si="3"/>
        <v>0</v>
      </c>
      <c r="V18" s="48"/>
      <c r="W18" s="35"/>
    </row>
    <row r="19" spans="2:23" ht="15" x14ac:dyDescent="0.25">
      <c r="B19" s="14">
        <v>18</v>
      </c>
      <c r="C19" s="11" t="s">
        <v>35</v>
      </c>
      <c r="D19" s="19">
        <v>0</v>
      </c>
      <c r="E19" s="22" t="str">
        <f>IF(D19&gt; AVERAGE(D$5:$D$59)+STDEVA(D$5:$D$59),ROUNDDOWN(AVERAGE(D$5:$D$59)+STDEVA(D$5:$D$59),0),"")</f>
        <v/>
      </c>
      <c r="F19" s="22">
        <f t="shared" si="4"/>
        <v>0</v>
      </c>
      <c r="G19" s="17">
        <f t="shared" si="0"/>
        <v>1</v>
      </c>
      <c r="H19" s="17">
        <f t="shared" si="1"/>
        <v>0</v>
      </c>
      <c r="I19" s="17">
        <f t="shared" si="2"/>
        <v>0</v>
      </c>
      <c r="J19" s="17">
        <f t="shared" si="3"/>
        <v>0</v>
      </c>
      <c r="V19" s="48"/>
      <c r="W19" s="35"/>
    </row>
    <row r="20" spans="2:23" ht="15" x14ac:dyDescent="0.25">
      <c r="B20" s="14">
        <v>19</v>
      </c>
      <c r="C20" s="11" t="s">
        <v>29</v>
      </c>
      <c r="D20" s="19">
        <v>0</v>
      </c>
      <c r="E20" s="22" t="str">
        <f>IF(D20&gt; AVERAGE(D$5:$D$59)+STDEVA(D$5:$D$59),ROUNDDOWN(AVERAGE(D$5:$D$59)+STDEVA(D$5:$D$59),0),"")</f>
        <v/>
      </c>
      <c r="F20" s="22">
        <f t="shared" si="4"/>
        <v>0</v>
      </c>
      <c r="G20" s="17">
        <f t="shared" si="0"/>
        <v>1</v>
      </c>
      <c r="H20" s="17">
        <f t="shared" si="1"/>
        <v>0</v>
      </c>
      <c r="I20" s="17">
        <f t="shared" si="2"/>
        <v>0</v>
      </c>
      <c r="J20" s="17">
        <f t="shared" si="3"/>
        <v>0</v>
      </c>
      <c r="L20" s="1" t="s">
        <v>23</v>
      </c>
      <c r="M20" s="1" t="str">
        <f>IF(SUM(G5:J59)=COUNT(B5:B59),"Passed","FAILED")</f>
        <v>Passed</v>
      </c>
      <c r="V20" s="48"/>
      <c r="W20" s="35"/>
    </row>
    <row r="21" spans="2:23" ht="15" x14ac:dyDescent="0.25">
      <c r="B21" s="14">
        <v>20</v>
      </c>
      <c r="C21" s="11" t="s">
        <v>33</v>
      </c>
      <c r="D21" s="19">
        <v>0</v>
      </c>
      <c r="E21" s="22" t="str">
        <f>IF(D21&gt; AVERAGE(D$5:$D$59)+STDEVA(D$5:$D$59),ROUNDDOWN(AVERAGE(D$5:$D$59)+STDEVA(D$5:$D$59),0),"")</f>
        <v/>
      </c>
      <c r="F21" s="22">
        <f t="shared" si="4"/>
        <v>0</v>
      </c>
      <c r="G21" s="17">
        <f t="shared" si="0"/>
        <v>1</v>
      </c>
      <c r="H21" s="17">
        <f t="shared" si="1"/>
        <v>0</v>
      </c>
      <c r="I21" s="17">
        <f t="shared" si="2"/>
        <v>0</v>
      </c>
      <c r="J21" s="17">
        <f t="shared" si="3"/>
        <v>0</v>
      </c>
      <c r="V21" s="48"/>
      <c r="W21" s="35"/>
    </row>
    <row r="22" spans="2:23" ht="15" x14ac:dyDescent="0.25">
      <c r="B22" s="14">
        <v>21</v>
      </c>
      <c r="C22" s="11" t="s">
        <v>31</v>
      </c>
      <c r="D22" s="19">
        <v>0</v>
      </c>
      <c r="E22" s="22" t="str">
        <f>IF(D22&gt; AVERAGE(D$5:$D$59)+STDEVA(D$5:$D$59),ROUNDDOWN(AVERAGE(D$5:$D$59)+STDEVA(D$5:$D$59),0),"")</f>
        <v/>
      </c>
      <c r="F22" s="22">
        <f t="shared" si="4"/>
        <v>0</v>
      </c>
      <c r="G22" s="17">
        <f t="shared" si="0"/>
        <v>1</v>
      </c>
      <c r="H22" s="17">
        <f t="shared" si="1"/>
        <v>0</v>
      </c>
      <c r="I22" s="17">
        <f t="shared" si="2"/>
        <v>0</v>
      </c>
      <c r="J22" s="17">
        <f t="shared" si="3"/>
        <v>0</v>
      </c>
      <c r="V22" s="48"/>
      <c r="W22" s="35"/>
    </row>
    <row r="23" spans="2:23" ht="15" x14ac:dyDescent="0.25">
      <c r="B23" s="14">
        <v>22</v>
      </c>
      <c r="C23" s="11" t="s">
        <v>73</v>
      </c>
      <c r="D23" s="19">
        <v>0</v>
      </c>
      <c r="E23" s="22" t="str">
        <f>IF(D23&gt; AVERAGE(D$5:$D$59)+STDEVA(D$5:$D$59),ROUNDDOWN(AVERAGE(D$5:$D$59)+STDEVA(D$5:$D$59),0),"")</f>
        <v/>
      </c>
      <c r="F23" s="22">
        <f t="shared" si="4"/>
        <v>0</v>
      </c>
      <c r="G23" s="17">
        <f t="shared" si="0"/>
        <v>1</v>
      </c>
      <c r="H23" s="17">
        <f t="shared" si="1"/>
        <v>0</v>
      </c>
      <c r="I23" s="17">
        <f t="shared" si="2"/>
        <v>0</v>
      </c>
      <c r="J23" s="17">
        <f t="shared" si="3"/>
        <v>0</v>
      </c>
      <c r="V23" s="48"/>
      <c r="W23" s="35"/>
    </row>
    <row r="24" spans="2:23" ht="15" x14ac:dyDescent="0.25">
      <c r="B24" s="14">
        <v>23</v>
      </c>
      <c r="C24" s="11" t="s">
        <v>36</v>
      </c>
      <c r="D24" s="19">
        <v>5</v>
      </c>
      <c r="E24" s="22" t="str">
        <f>IF(D24&gt; AVERAGE(D$5:$D$59)+STDEVA(D$5:$D$59),ROUNDDOWN(AVERAGE(D$5:$D$59)+STDEVA(D$5:$D$59),0),"")</f>
        <v/>
      </c>
      <c r="F24" s="22">
        <f t="shared" si="4"/>
        <v>5</v>
      </c>
      <c r="G24" s="17">
        <f t="shared" si="0"/>
        <v>0</v>
      </c>
      <c r="H24" s="17">
        <f t="shared" si="1"/>
        <v>1</v>
      </c>
      <c r="I24" s="17">
        <f t="shared" si="2"/>
        <v>0</v>
      </c>
      <c r="J24" s="17">
        <f t="shared" si="3"/>
        <v>0</v>
      </c>
      <c r="V24" s="48"/>
      <c r="W24" s="35"/>
    </row>
    <row r="25" spans="2:23" ht="15" x14ac:dyDescent="0.25">
      <c r="B25" s="14">
        <v>24</v>
      </c>
      <c r="C25" s="25" t="s">
        <v>38</v>
      </c>
      <c r="D25" s="26">
        <v>0</v>
      </c>
      <c r="E25" s="22" t="str">
        <f>IF(D25&gt; AVERAGE(D$5:$D$59)+STDEVA(D$5:$D$59),ROUNDDOWN(AVERAGE(D$5:$D$59)+STDEVA(D$5:$D$59),0),"")</f>
        <v/>
      </c>
      <c r="F25" s="22">
        <f t="shared" si="4"/>
        <v>0</v>
      </c>
      <c r="G25" s="17">
        <f t="shared" si="0"/>
        <v>1</v>
      </c>
      <c r="H25" s="17">
        <f t="shared" si="1"/>
        <v>0</v>
      </c>
      <c r="I25" s="17">
        <f t="shared" si="2"/>
        <v>0</v>
      </c>
      <c r="J25" s="17">
        <f t="shared" si="3"/>
        <v>0</v>
      </c>
      <c r="V25" s="48"/>
      <c r="W25" s="35"/>
    </row>
    <row r="26" spans="2:23" ht="15" x14ac:dyDescent="0.25">
      <c r="B26" s="14">
        <v>25</v>
      </c>
      <c r="C26" s="25" t="s">
        <v>41</v>
      </c>
      <c r="D26" s="26">
        <v>70</v>
      </c>
      <c r="E26" s="22">
        <f>IF(D26&gt; AVERAGE(D$5:$D$59)+STDEVA(D$5:$D$59),ROUNDDOWN(AVERAGE(D$5:$D$59)+STDEVA(D$5:$D$59),0),"")</f>
        <v>28</v>
      </c>
      <c r="F26" s="22">
        <f t="shared" si="4"/>
        <v>28</v>
      </c>
      <c r="G26" s="17">
        <f t="shared" si="0"/>
        <v>0</v>
      </c>
      <c r="H26" s="17">
        <f t="shared" si="1"/>
        <v>0</v>
      </c>
      <c r="I26" s="17">
        <f t="shared" si="2"/>
        <v>0</v>
      </c>
      <c r="J26" s="17">
        <f t="shared" si="3"/>
        <v>1</v>
      </c>
      <c r="V26" s="48"/>
      <c r="W26" s="35"/>
    </row>
    <row r="27" spans="2:23" ht="15" x14ac:dyDescent="0.25">
      <c r="B27" s="14">
        <v>26</v>
      </c>
      <c r="C27" s="25" t="s">
        <v>39</v>
      </c>
      <c r="D27" s="26">
        <v>0</v>
      </c>
      <c r="E27" s="22" t="str">
        <f>IF(D27&gt; AVERAGE(D$5:$D$59)+STDEVA(D$5:$D$59),ROUNDDOWN(AVERAGE(D$5:$D$59)+STDEVA(D$5:$D$59),0),"")</f>
        <v/>
      </c>
      <c r="F27" s="22">
        <f t="shared" si="4"/>
        <v>0</v>
      </c>
      <c r="G27" s="17">
        <f t="shared" si="0"/>
        <v>1</v>
      </c>
      <c r="H27" s="17">
        <f t="shared" si="1"/>
        <v>0</v>
      </c>
      <c r="I27" s="17">
        <f t="shared" si="2"/>
        <v>0</v>
      </c>
      <c r="J27" s="17">
        <f t="shared" si="3"/>
        <v>0</v>
      </c>
      <c r="V27" s="48"/>
      <c r="W27" s="35"/>
    </row>
    <row r="28" spans="2:23" ht="15" x14ac:dyDescent="0.25">
      <c r="B28" s="14">
        <v>27</v>
      </c>
      <c r="C28" s="25" t="s">
        <v>32</v>
      </c>
      <c r="D28" s="26">
        <v>0</v>
      </c>
      <c r="E28" s="22" t="str">
        <f>IF(D28&gt; AVERAGE(D$5:$D$59)+STDEVA(D$5:$D$59),ROUNDDOWN(AVERAGE(D$5:$D$59)+STDEVA(D$5:$D$59),0),"")</f>
        <v/>
      </c>
      <c r="F28" s="22">
        <f t="shared" si="4"/>
        <v>0</v>
      </c>
      <c r="G28" s="17">
        <f t="shared" si="0"/>
        <v>1</v>
      </c>
      <c r="H28" s="17">
        <f t="shared" si="1"/>
        <v>0</v>
      </c>
      <c r="I28" s="17">
        <f t="shared" si="2"/>
        <v>0</v>
      </c>
      <c r="J28" s="17">
        <f t="shared" si="3"/>
        <v>0</v>
      </c>
      <c r="V28" s="48"/>
      <c r="W28" s="35"/>
    </row>
    <row r="29" spans="2:23" ht="15" x14ac:dyDescent="0.25">
      <c r="B29" s="14">
        <v>28</v>
      </c>
      <c r="C29" s="25" t="s">
        <v>37</v>
      </c>
      <c r="D29" s="26">
        <v>45</v>
      </c>
      <c r="E29" s="22">
        <f>IF(D29&gt; AVERAGE(D$5:$D$59)+STDEVA(D$5:$D$59),ROUNDDOWN(AVERAGE(D$5:$D$59)+STDEVA(D$5:$D$59),0),"")</f>
        <v>28</v>
      </c>
      <c r="F29" s="22">
        <f t="shared" si="4"/>
        <v>28</v>
      </c>
      <c r="G29" s="17">
        <f t="shared" si="0"/>
        <v>0</v>
      </c>
      <c r="H29" s="17">
        <f t="shared" si="1"/>
        <v>0</v>
      </c>
      <c r="I29" s="17">
        <f t="shared" si="2"/>
        <v>0</v>
      </c>
      <c r="J29" s="17">
        <f t="shared" si="3"/>
        <v>1</v>
      </c>
      <c r="V29" s="48"/>
      <c r="W29" s="35"/>
    </row>
    <row r="30" spans="2:23" ht="15" x14ac:dyDescent="0.25">
      <c r="B30" s="14">
        <v>29</v>
      </c>
      <c r="C30" s="25" t="s">
        <v>34</v>
      </c>
      <c r="D30" s="26">
        <v>45</v>
      </c>
      <c r="E30" s="22">
        <f>IF(D30&gt; AVERAGE(D$5:$D$59)+STDEVA(D$5:$D$59),ROUNDDOWN(AVERAGE(D$5:$D$59)+STDEVA(D$5:$D$59),0),"")</f>
        <v>28</v>
      </c>
      <c r="F30" s="22">
        <f t="shared" si="4"/>
        <v>28</v>
      </c>
      <c r="G30" s="17">
        <f t="shared" si="0"/>
        <v>0</v>
      </c>
      <c r="H30" s="17">
        <f t="shared" si="1"/>
        <v>0</v>
      </c>
      <c r="I30" s="17">
        <f t="shared" si="2"/>
        <v>0</v>
      </c>
      <c r="J30" s="17">
        <f t="shared" si="3"/>
        <v>1</v>
      </c>
      <c r="V30" s="48"/>
      <c r="W30" s="35"/>
    </row>
    <row r="31" spans="2:23" ht="15" x14ac:dyDescent="0.25">
      <c r="B31" s="14">
        <v>30</v>
      </c>
      <c r="C31" s="25" t="s">
        <v>74</v>
      </c>
      <c r="D31" s="26">
        <v>55</v>
      </c>
      <c r="E31" s="22">
        <f>IF(D31&gt; AVERAGE(D$5:$D$59)+STDEVA(D$5:$D$59),ROUNDDOWN(AVERAGE(D$5:$D$59)+STDEVA(D$5:$D$59),0),"")</f>
        <v>28</v>
      </c>
      <c r="F31" s="22">
        <f t="shared" si="4"/>
        <v>28</v>
      </c>
      <c r="G31" s="17">
        <f t="shared" si="0"/>
        <v>0</v>
      </c>
      <c r="H31" s="17">
        <f t="shared" si="1"/>
        <v>0</v>
      </c>
      <c r="I31" s="17">
        <f t="shared" si="2"/>
        <v>0</v>
      </c>
      <c r="J31" s="17">
        <f t="shared" si="3"/>
        <v>1</v>
      </c>
      <c r="V31" s="48"/>
      <c r="W31" s="35"/>
    </row>
    <row r="32" spans="2:23" ht="15" x14ac:dyDescent="0.25">
      <c r="B32" s="14">
        <v>31</v>
      </c>
      <c r="C32" s="25" t="s">
        <v>42</v>
      </c>
      <c r="D32" s="26">
        <v>5</v>
      </c>
      <c r="E32" s="22" t="str">
        <f>IF(D32&gt; AVERAGE(D$5:$D$59)+STDEVA(D$5:$D$59),ROUNDDOWN(AVERAGE(D$5:$D$59)+STDEVA(D$5:$D$59),0),"")</f>
        <v/>
      </c>
      <c r="F32" s="22">
        <f t="shared" si="4"/>
        <v>5</v>
      </c>
      <c r="G32" s="17">
        <f t="shared" si="0"/>
        <v>0</v>
      </c>
      <c r="H32" s="17">
        <f t="shared" si="1"/>
        <v>1</v>
      </c>
      <c r="I32" s="17">
        <f t="shared" si="2"/>
        <v>0</v>
      </c>
      <c r="J32" s="17">
        <f t="shared" si="3"/>
        <v>0</v>
      </c>
      <c r="V32" s="48"/>
      <c r="W32" s="35"/>
    </row>
    <row r="33" spans="2:23" ht="15" x14ac:dyDescent="0.25">
      <c r="B33" s="14">
        <v>32</v>
      </c>
      <c r="C33" s="25" t="s">
        <v>40</v>
      </c>
      <c r="D33" s="26">
        <v>0</v>
      </c>
      <c r="E33" s="22" t="str">
        <f>IF(D33&gt; AVERAGE(D$5:$D$59)+STDEVA(D$5:$D$59),ROUNDDOWN(AVERAGE(D$5:$D$59)+STDEVA(D$5:$D$59),0),"")</f>
        <v/>
      </c>
      <c r="F33" s="22">
        <f t="shared" si="4"/>
        <v>0</v>
      </c>
      <c r="G33" s="17">
        <f t="shared" si="0"/>
        <v>1</v>
      </c>
      <c r="H33" s="17">
        <f t="shared" si="1"/>
        <v>0</v>
      </c>
      <c r="I33" s="17">
        <f t="shared" si="2"/>
        <v>0</v>
      </c>
      <c r="J33" s="17">
        <f t="shared" si="3"/>
        <v>0</v>
      </c>
      <c r="V33" s="48"/>
      <c r="W33" s="35"/>
    </row>
    <row r="34" spans="2:23" ht="15" x14ac:dyDescent="0.25">
      <c r="B34" s="14">
        <v>33</v>
      </c>
      <c r="C34" s="25" t="s">
        <v>88</v>
      </c>
      <c r="D34" s="26">
        <v>5</v>
      </c>
      <c r="E34" s="22" t="str">
        <f>IF(D34&gt; AVERAGE(D$5:$D$59)+STDEVA(D$5:$D$59),ROUNDDOWN(AVERAGE(D$5:$D$59)+STDEVA(D$5:$D$59),0),"")</f>
        <v/>
      </c>
      <c r="F34" s="22">
        <f t="shared" si="4"/>
        <v>5</v>
      </c>
      <c r="G34" s="17">
        <f t="shared" si="0"/>
        <v>0</v>
      </c>
      <c r="H34" s="17">
        <f t="shared" si="1"/>
        <v>1</v>
      </c>
      <c r="I34" s="17">
        <f t="shared" si="2"/>
        <v>0</v>
      </c>
      <c r="J34" s="17">
        <f t="shared" si="3"/>
        <v>0</v>
      </c>
      <c r="V34" s="48"/>
      <c r="W34" s="35"/>
    </row>
    <row r="35" spans="2:23" ht="15" x14ac:dyDescent="0.25">
      <c r="B35" s="14">
        <v>34</v>
      </c>
      <c r="C35" s="25" t="s">
        <v>89</v>
      </c>
      <c r="D35" s="26">
        <v>5</v>
      </c>
      <c r="E35" s="22" t="str">
        <f>IF(D35&gt; AVERAGE(D$5:$D$59)+STDEVA(D$5:$D$59),ROUNDDOWN(AVERAGE(D$5:$D$59)+STDEVA(D$5:$D$59),0),"")</f>
        <v/>
      </c>
      <c r="F35" s="22">
        <f t="shared" si="4"/>
        <v>5</v>
      </c>
      <c r="G35" s="17">
        <f t="shared" si="0"/>
        <v>0</v>
      </c>
      <c r="H35" s="17">
        <f t="shared" si="1"/>
        <v>1</v>
      </c>
      <c r="I35" s="17">
        <f t="shared" si="2"/>
        <v>0</v>
      </c>
      <c r="J35" s="17">
        <f t="shared" si="3"/>
        <v>0</v>
      </c>
      <c r="V35" s="48"/>
      <c r="W35" s="35"/>
    </row>
    <row r="36" spans="2:23" ht="15" x14ac:dyDescent="0.25">
      <c r="B36" s="14">
        <v>35</v>
      </c>
      <c r="C36" s="25" t="s">
        <v>113</v>
      </c>
      <c r="D36" s="26">
        <v>0</v>
      </c>
      <c r="E36" s="22" t="str">
        <f>IF(D36&gt; AVERAGE(D$5:$D$59)+STDEVA(D$5:$D$59),ROUNDDOWN(AVERAGE(D$5:$D$59)+STDEVA(D$5:$D$59),0),"")</f>
        <v/>
      </c>
      <c r="F36" s="22">
        <f t="shared" si="4"/>
        <v>0</v>
      </c>
      <c r="G36" s="17">
        <f t="shared" si="0"/>
        <v>1</v>
      </c>
      <c r="H36" s="17">
        <f t="shared" si="1"/>
        <v>0</v>
      </c>
      <c r="I36" s="17">
        <f t="shared" si="2"/>
        <v>0</v>
      </c>
      <c r="J36" s="17">
        <f t="shared" si="3"/>
        <v>0</v>
      </c>
      <c r="V36" s="48"/>
      <c r="W36" s="35"/>
    </row>
    <row r="37" spans="2:23" ht="15" x14ac:dyDescent="0.25">
      <c r="B37" s="14">
        <v>36</v>
      </c>
      <c r="C37" s="25" t="s">
        <v>48</v>
      </c>
      <c r="D37" s="26">
        <v>5</v>
      </c>
      <c r="E37" s="22" t="str">
        <f>IF(D37&gt; AVERAGE(D$5:$D$59)+STDEVA(D$5:$D$59),ROUNDDOWN(AVERAGE(D$5:$D$59)+STDEVA(D$5:$D$59),0),"")</f>
        <v/>
      </c>
      <c r="F37" s="22">
        <f t="shared" si="4"/>
        <v>5</v>
      </c>
      <c r="G37" s="17">
        <f t="shared" si="0"/>
        <v>0</v>
      </c>
      <c r="H37" s="17">
        <f t="shared" si="1"/>
        <v>1</v>
      </c>
      <c r="I37" s="17">
        <f t="shared" si="2"/>
        <v>0</v>
      </c>
      <c r="J37" s="17">
        <f t="shared" si="3"/>
        <v>0</v>
      </c>
      <c r="V37" s="48"/>
      <c r="W37" s="35"/>
    </row>
    <row r="38" spans="2:23" ht="15" x14ac:dyDescent="0.25">
      <c r="B38" s="14">
        <v>37</v>
      </c>
      <c r="C38" s="25" t="s">
        <v>52</v>
      </c>
      <c r="D38" s="26">
        <v>5</v>
      </c>
      <c r="E38" s="22" t="str">
        <f>IF(D38&gt; AVERAGE(D$5:$D$59)+STDEVA(D$5:$D$59),ROUNDDOWN(AVERAGE(D$5:$D$59)+STDEVA(D$5:$D$59),0),"")</f>
        <v/>
      </c>
      <c r="F38" s="22">
        <f t="shared" si="4"/>
        <v>5</v>
      </c>
      <c r="G38" s="17">
        <f t="shared" si="0"/>
        <v>0</v>
      </c>
      <c r="H38" s="17">
        <f t="shared" si="1"/>
        <v>1</v>
      </c>
      <c r="I38" s="17">
        <f t="shared" si="2"/>
        <v>0</v>
      </c>
      <c r="J38" s="17">
        <f t="shared" si="3"/>
        <v>0</v>
      </c>
      <c r="V38" s="48"/>
      <c r="W38" s="35"/>
    </row>
    <row r="39" spans="2:23" ht="15" x14ac:dyDescent="0.25">
      <c r="B39" s="14">
        <v>38</v>
      </c>
      <c r="C39" s="25" t="s">
        <v>53</v>
      </c>
      <c r="D39" s="26">
        <v>0</v>
      </c>
      <c r="E39" s="22" t="str">
        <f>IF(D39&gt; AVERAGE(D$5:$D$59)+STDEVA(D$5:$D$59),ROUNDDOWN(AVERAGE(D$5:$D$59)+STDEVA(D$5:$D$59),0),"")</f>
        <v/>
      </c>
      <c r="F39" s="22">
        <f t="shared" si="4"/>
        <v>0</v>
      </c>
      <c r="G39" s="17">
        <f t="shared" si="0"/>
        <v>1</v>
      </c>
      <c r="H39" s="17">
        <f t="shared" si="1"/>
        <v>0</v>
      </c>
      <c r="I39" s="17">
        <f t="shared" si="2"/>
        <v>0</v>
      </c>
      <c r="J39" s="17">
        <f t="shared" si="3"/>
        <v>0</v>
      </c>
      <c r="V39" s="42"/>
      <c r="W39" s="29"/>
    </row>
    <row r="40" spans="2:23" ht="15" x14ac:dyDescent="0.25">
      <c r="B40" s="14">
        <v>39</v>
      </c>
      <c r="C40" s="25" t="s">
        <v>77</v>
      </c>
      <c r="D40" s="26">
        <v>5</v>
      </c>
      <c r="E40" s="22" t="str">
        <f>IF(D40&gt; AVERAGE(D$5:$D$59)+STDEVA(D$5:$D$59),ROUNDDOWN(AVERAGE(D$5:$D$59)+STDEVA(D$5:$D$59),0),"")</f>
        <v/>
      </c>
      <c r="F40" s="22">
        <f t="shared" si="4"/>
        <v>5</v>
      </c>
      <c r="G40" s="17">
        <f t="shared" si="0"/>
        <v>0</v>
      </c>
      <c r="H40" s="17">
        <f t="shared" si="1"/>
        <v>1</v>
      </c>
      <c r="I40" s="17">
        <f t="shared" si="2"/>
        <v>0</v>
      </c>
      <c r="J40" s="17">
        <f t="shared" si="3"/>
        <v>0</v>
      </c>
      <c r="V40" s="42"/>
      <c r="W40" s="29"/>
    </row>
    <row r="41" spans="2:23" ht="15" x14ac:dyDescent="0.25">
      <c r="B41" s="14">
        <v>40</v>
      </c>
      <c r="C41" s="25" t="s">
        <v>59</v>
      </c>
      <c r="D41" s="26">
        <v>5</v>
      </c>
      <c r="E41" s="22" t="str">
        <f>IF(D41&gt; AVERAGE(D$5:$D$59)+STDEVA(D$5:$D$59),ROUNDDOWN(AVERAGE(D$5:$D$59)+STDEVA(D$5:$D$59),0),"")</f>
        <v/>
      </c>
      <c r="F41" s="22">
        <f t="shared" si="4"/>
        <v>5</v>
      </c>
      <c r="G41" s="17">
        <f t="shared" si="0"/>
        <v>0</v>
      </c>
      <c r="H41" s="17">
        <f t="shared" si="1"/>
        <v>1</v>
      </c>
      <c r="I41" s="17">
        <f t="shared" si="2"/>
        <v>0</v>
      </c>
      <c r="J41" s="17">
        <f t="shared" si="3"/>
        <v>0</v>
      </c>
      <c r="V41" s="42"/>
      <c r="W41" s="29"/>
    </row>
    <row r="42" spans="2:23" ht="30" x14ac:dyDescent="0.25">
      <c r="B42" s="14">
        <v>41</v>
      </c>
      <c r="C42" s="25" t="s">
        <v>43</v>
      </c>
      <c r="D42" s="26">
        <v>5</v>
      </c>
      <c r="E42" s="22" t="str">
        <f>IF(D42&gt; AVERAGE(D$5:$D$59)+STDEVA(D$5:$D$59),ROUNDDOWN(AVERAGE(D$5:$D$59)+STDEVA(D$5:$D$59),0),"")</f>
        <v/>
      </c>
      <c r="F42" s="22">
        <f t="shared" si="4"/>
        <v>5</v>
      </c>
      <c r="G42" s="17">
        <f t="shared" si="0"/>
        <v>0</v>
      </c>
      <c r="H42" s="17">
        <f t="shared" si="1"/>
        <v>1</v>
      </c>
      <c r="I42" s="17">
        <f t="shared" si="2"/>
        <v>0</v>
      </c>
      <c r="J42" s="17">
        <f t="shared" si="3"/>
        <v>0</v>
      </c>
      <c r="V42" s="42"/>
      <c r="W42" s="29"/>
    </row>
    <row r="43" spans="2:23" ht="15" x14ac:dyDescent="0.25">
      <c r="B43" s="14">
        <v>42</v>
      </c>
      <c r="C43" s="25" t="s">
        <v>45</v>
      </c>
      <c r="D43" s="26">
        <v>5</v>
      </c>
      <c r="E43" s="22" t="str">
        <f>IF(D43&gt; AVERAGE(D$5:$D$59)+STDEVA(D$5:$D$59),ROUNDDOWN(AVERAGE(D$5:$D$59)+STDEVA(D$5:$D$59),0),"")</f>
        <v/>
      </c>
      <c r="F43" s="22">
        <f t="shared" si="4"/>
        <v>5</v>
      </c>
      <c r="G43" s="17">
        <f t="shared" si="0"/>
        <v>0</v>
      </c>
      <c r="H43" s="17">
        <f t="shared" si="1"/>
        <v>1</v>
      </c>
      <c r="I43" s="17">
        <f t="shared" si="2"/>
        <v>0</v>
      </c>
      <c r="J43" s="17">
        <f t="shared" si="3"/>
        <v>0</v>
      </c>
      <c r="V43" s="48"/>
      <c r="W43" s="35"/>
    </row>
    <row r="44" spans="2:23" ht="15" x14ac:dyDescent="0.25">
      <c r="B44" s="14">
        <v>43</v>
      </c>
      <c r="C44" s="25" t="s">
        <v>75</v>
      </c>
      <c r="D44" s="26">
        <v>0</v>
      </c>
      <c r="E44" s="22" t="str">
        <f>IF(D44&gt; AVERAGE(D$5:$D$59)+STDEVA(D$5:$D$59),ROUNDDOWN(AVERAGE(D$5:$D$59)+STDEVA(D$5:$D$59),0),"")</f>
        <v/>
      </c>
      <c r="F44" s="22">
        <f t="shared" si="4"/>
        <v>0</v>
      </c>
      <c r="G44" s="17">
        <f t="shared" si="0"/>
        <v>1</v>
      </c>
      <c r="H44" s="17">
        <f t="shared" si="1"/>
        <v>0</v>
      </c>
      <c r="I44" s="17">
        <f t="shared" si="2"/>
        <v>0</v>
      </c>
      <c r="J44" s="17">
        <f t="shared" si="3"/>
        <v>0</v>
      </c>
      <c r="V44" s="48"/>
      <c r="W44" s="35"/>
    </row>
    <row r="45" spans="2:23" ht="19.5" customHeight="1" x14ac:dyDescent="0.25">
      <c r="B45" s="14">
        <v>44</v>
      </c>
      <c r="C45" s="25" t="s">
        <v>86</v>
      </c>
      <c r="D45" s="26">
        <v>50</v>
      </c>
      <c r="E45" s="22">
        <f>IF(D45&gt; AVERAGE(D$5:$D$59)+STDEVA(D$5:$D$59),ROUNDDOWN(AVERAGE(D$5:$D$59)+STDEVA(D$5:$D$59),0),"")</f>
        <v>28</v>
      </c>
      <c r="F45" s="22">
        <f t="shared" si="4"/>
        <v>28</v>
      </c>
      <c r="G45" s="17">
        <f t="shared" si="0"/>
        <v>0</v>
      </c>
      <c r="H45" s="17">
        <f t="shared" si="1"/>
        <v>0</v>
      </c>
      <c r="I45" s="17">
        <f t="shared" si="2"/>
        <v>0</v>
      </c>
      <c r="J45" s="17">
        <f t="shared" si="3"/>
        <v>1</v>
      </c>
      <c r="V45" s="48"/>
      <c r="W45" s="35"/>
    </row>
    <row r="46" spans="2:23" ht="21" customHeight="1" x14ac:dyDescent="0.25">
      <c r="B46" s="14">
        <v>45</v>
      </c>
      <c r="C46" s="25" t="s">
        <v>46</v>
      </c>
      <c r="D46" s="26">
        <v>0</v>
      </c>
      <c r="E46" s="22" t="str">
        <f>IF(D46&gt; AVERAGE(D$5:$D$59)+STDEVA(D$5:$D$59),ROUNDDOWN(AVERAGE(D$5:$D$59)+STDEVA(D$5:$D$59),0),"")</f>
        <v/>
      </c>
      <c r="F46" s="22">
        <f t="shared" si="4"/>
        <v>0</v>
      </c>
      <c r="G46" s="17">
        <f t="shared" si="0"/>
        <v>1</v>
      </c>
      <c r="H46" s="17">
        <f t="shared" si="1"/>
        <v>0</v>
      </c>
      <c r="I46" s="17">
        <f t="shared" si="2"/>
        <v>0</v>
      </c>
      <c r="J46" s="17">
        <f t="shared" si="3"/>
        <v>0</v>
      </c>
      <c r="V46" s="48"/>
      <c r="W46" s="35"/>
    </row>
    <row r="47" spans="2:23" ht="15" x14ac:dyDescent="0.25">
      <c r="B47" s="14">
        <v>46</v>
      </c>
      <c r="C47" s="25" t="s">
        <v>47</v>
      </c>
      <c r="D47" s="26">
        <v>5</v>
      </c>
      <c r="E47" s="22" t="str">
        <f>IF(D47&gt; AVERAGE(D$5:$D$59)+STDEVA(D$5:$D$59),ROUNDDOWN(AVERAGE(D$5:$D$59)+STDEVA(D$5:$D$59),0),"")</f>
        <v/>
      </c>
      <c r="F47" s="22">
        <f t="shared" si="4"/>
        <v>5</v>
      </c>
      <c r="G47" s="17">
        <f t="shared" si="0"/>
        <v>0</v>
      </c>
      <c r="H47" s="17">
        <f t="shared" si="1"/>
        <v>1</v>
      </c>
      <c r="I47" s="17">
        <f t="shared" si="2"/>
        <v>0</v>
      </c>
      <c r="J47" s="17">
        <f t="shared" si="3"/>
        <v>0</v>
      </c>
      <c r="V47" s="46"/>
      <c r="W47" s="33"/>
    </row>
    <row r="48" spans="2:23" ht="15" x14ac:dyDescent="0.25">
      <c r="B48" s="14">
        <v>47</v>
      </c>
      <c r="C48" s="25" t="s">
        <v>76</v>
      </c>
      <c r="D48" s="26">
        <v>5</v>
      </c>
      <c r="E48" s="22" t="str">
        <f>IF(D48&gt; AVERAGE(D$5:$D$59)+STDEVA(D$5:$D$59),ROUNDDOWN(AVERAGE(D$5:$D$59)+STDEVA(D$5:$D$59),0),"")</f>
        <v/>
      </c>
      <c r="F48" s="22">
        <f t="shared" si="4"/>
        <v>5</v>
      </c>
      <c r="G48" s="17">
        <f t="shared" si="0"/>
        <v>0</v>
      </c>
      <c r="H48" s="17">
        <f t="shared" si="1"/>
        <v>1</v>
      </c>
      <c r="I48" s="17">
        <f t="shared" si="2"/>
        <v>0</v>
      </c>
      <c r="J48" s="17">
        <f t="shared" si="3"/>
        <v>0</v>
      </c>
      <c r="V48" s="44"/>
      <c r="W48" s="31"/>
    </row>
    <row r="49" spans="2:23" ht="15" x14ac:dyDescent="0.25">
      <c r="B49" s="14">
        <v>48</v>
      </c>
      <c r="C49" s="25" t="s">
        <v>50</v>
      </c>
      <c r="D49" s="26">
        <v>0</v>
      </c>
      <c r="E49" s="22" t="str">
        <f>IF(D49&gt; AVERAGE(D$5:$D$59)+STDEVA(D$5:$D$59),ROUNDDOWN(AVERAGE(D$5:$D$59)+STDEVA(D$5:$D$59),0),"")</f>
        <v/>
      </c>
      <c r="F49" s="22">
        <f t="shared" si="4"/>
        <v>0</v>
      </c>
      <c r="G49" s="17">
        <f t="shared" si="0"/>
        <v>1</v>
      </c>
      <c r="H49" s="17">
        <f t="shared" si="1"/>
        <v>0</v>
      </c>
      <c r="I49" s="17">
        <f t="shared" si="2"/>
        <v>0</v>
      </c>
      <c r="J49" s="17">
        <f t="shared" si="3"/>
        <v>0</v>
      </c>
      <c r="V49" s="46"/>
      <c r="W49" s="33"/>
    </row>
    <row r="50" spans="2:23" ht="15" x14ac:dyDescent="0.25">
      <c r="B50" s="14">
        <v>49</v>
      </c>
      <c r="C50" s="25" t="s">
        <v>51</v>
      </c>
      <c r="D50" s="26">
        <v>0</v>
      </c>
      <c r="E50" s="22" t="str">
        <f>IF(D50&gt; AVERAGE(D$5:$D$59)+STDEVA(D$5:$D$59),ROUNDDOWN(AVERAGE(D$5:$D$59)+STDEVA(D$5:$D$59),0),"")</f>
        <v/>
      </c>
      <c r="F50" s="22">
        <f t="shared" si="4"/>
        <v>0</v>
      </c>
      <c r="G50" s="17">
        <f t="shared" si="0"/>
        <v>1</v>
      </c>
      <c r="H50" s="17">
        <f t="shared" si="1"/>
        <v>0</v>
      </c>
      <c r="I50" s="17">
        <f t="shared" si="2"/>
        <v>0</v>
      </c>
      <c r="J50" s="17">
        <f t="shared" si="3"/>
        <v>0</v>
      </c>
    </row>
    <row r="51" spans="2:23" ht="15" x14ac:dyDescent="0.25">
      <c r="B51" s="14">
        <v>50</v>
      </c>
      <c r="C51" s="25" t="s">
        <v>78</v>
      </c>
      <c r="D51" s="26">
        <v>5</v>
      </c>
      <c r="E51" s="22" t="str">
        <f>IF(D51&gt; AVERAGE(D$5:$D$59)+STDEVA(D$5:$D$59),ROUNDDOWN(AVERAGE(D$5:$D$59)+STDEVA(D$5:$D$59),0),"")</f>
        <v/>
      </c>
      <c r="F51" s="22">
        <f t="shared" si="4"/>
        <v>5</v>
      </c>
      <c r="G51" s="17">
        <f t="shared" si="0"/>
        <v>0</v>
      </c>
      <c r="H51" s="17">
        <f t="shared" si="1"/>
        <v>1</v>
      </c>
      <c r="I51" s="17">
        <f t="shared" si="2"/>
        <v>0</v>
      </c>
      <c r="J51" s="17">
        <f t="shared" si="3"/>
        <v>0</v>
      </c>
    </row>
    <row r="52" spans="2:23" ht="15" x14ac:dyDescent="0.25">
      <c r="B52" s="14">
        <v>51</v>
      </c>
      <c r="C52" s="25" t="s">
        <v>81</v>
      </c>
      <c r="D52" s="26">
        <v>5</v>
      </c>
      <c r="E52" s="22" t="str">
        <f>IF(D52&gt; AVERAGE(D$5:$D$59)+STDEVA(D$5:$D$59),ROUNDDOWN(AVERAGE(D$5:$D$59)+STDEVA(D$5:$D$59),0),"")</f>
        <v/>
      </c>
      <c r="F52" s="22">
        <f t="shared" si="4"/>
        <v>5</v>
      </c>
      <c r="G52" s="17">
        <f t="shared" si="0"/>
        <v>0</v>
      </c>
      <c r="H52" s="17">
        <f t="shared" si="1"/>
        <v>1</v>
      </c>
      <c r="I52" s="17">
        <f t="shared" si="2"/>
        <v>0</v>
      </c>
      <c r="J52" s="17">
        <f t="shared" si="3"/>
        <v>0</v>
      </c>
    </row>
    <row r="53" spans="2:23" ht="15" x14ac:dyDescent="0.25">
      <c r="B53" s="14">
        <v>52</v>
      </c>
      <c r="C53" s="25" t="s">
        <v>54</v>
      </c>
      <c r="D53" s="26">
        <v>5</v>
      </c>
      <c r="E53" s="22" t="str">
        <f>IF(D53&gt; AVERAGE(D$5:$D$59)+STDEVA(D$5:$D$59),ROUNDDOWN(AVERAGE(D$5:$D$59)+STDEVA(D$5:$D$59),0),"")</f>
        <v/>
      </c>
      <c r="F53" s="22">
        <f t="shared" si="4"/>
        <v>5</v>
      </c>
      <c r="G53" s="17">
        <f t="shared" si="0"/>
        <v>0</v>
      </c>
      <c r="H53" s="17">
        <f t="shared" si="1"/>
        <v>1</v>
      </c>
      <c r="I53" s="17">
        <f t="shared" si="2"/>
        <v>0</v>
      </c>
      <c r="J53" s="17">
        <f t="shared" si="3"/>
        <v>0</v>
      </c>
    </row>
    <row r="54" spans="2:23" ht="15" x14ac:dyDescent="0.25">
      <c r="B54" s="14">
        <v>53</v>
      </c>
      <c r="C54" s="25" t="s">
        <v>56</v>
      </c>
      <c r="D54" s="26">
        <v>0</v>
      </c>
      <c r="E54" s="22" t="str">
        <f>IF(D54&gt; AVERAGE(D$5:$D$59)+STDEVA(D$5:$D$59),ROUNDDOWN(AVERAGE(D$5:$D$59)+STDEVA(D$5:$D$59),0),"")</f>
        <v/>
      </c>
      <c r="F54" s="22">
        <f t="shared" si="4"/>
        <v>0</v>
      </c>
      <c r="G54" s="17">
        <f t="shared" si="0"/>
        <v>1</v>
      </c>
      <c r="H54" s="17">
        <f t="shared" si="1"/>
        <v>0</v>
      </c>
      <c r="I54" s="17">
        <f t="shared" si="2"/>
        <v>0</v>
      </c>
      <c r="J54" s="17">
        <f t="shared" si="3"/>
        <v>0</v>
      </c>
    </row>
    <row r="55" spans="2:23" ht="15" x14ac:dyDescent="0.25">
      <c r="B55" s="14">
        <v>54</v>
      </c>
      <c r="C55" s="25" t="s">
        <v>79</v>
      </c>
      <c r="D55" s="26">
        <v>5</v>
      </c>
      <c r="E55" s="22" t="str">
        <f>IF(D55&gt; AVERAGE(D$5:$D$59)+STDEVA(D$5:$D$59),ROUNDDOWN(AVERAGE(D$5:$D$59)+STDEVA(D$5:$D$59),0),"")</f>
        <v/>
      </c>
      <c r="F55" s="22">
        <f t="shared" si="4"/>
        <v>5</v>
      </c>
      <c r="G55" s="17">
        <f t="shared" si="0"/>
        <v>0</v>
      </c>
      <c r="H55" s="17">
        <f t="shared" si="1"/>
        <v>1</v>
      </c>
      <c r="I55" s="17">
        <f t="shared" si="2"/>
        <v>0</v>
      </c>
      <c r="J55" s="17">
        <f t="shared" si="3"/>
        <v>0</v>
      </c>
    </row>
    <row r="56" spans="2:23" ht="15" x14ac:dyDescent="0.25">
      <c r="B56" s="14">
        <v>55</v>
      </c>
      <c r="C56" s="25" t="s">
        <v>82</v>
      </c>
      <c r="D56" s="26">
        <v>5</v>
      </c>
      <c r="E56" s="22" t="str">
        <f>IF(D56&gt; AVERAGE(D$5:$D$59)+STDEVA(D$5:$D$59),ROUNDDOWN(AVERAGE(D$5:$D$59)+STDEVA(D$5:$D$59),0),"")</f>
        <v/>
      </c>
      <c r="F56" s="22">
        <f t="shared" si="4"/>
        <v>5</v>
      </c>
      <c r="G56" s="17">
        <f t="shared" si="0"/>
        <v>0</v>
      </c>
      <c r="H56" s="17">
        <f t="shared" si="1"/>
        <v>1</v>
      </c>
      <c r="I56" s="17">
        <f t="shared" si="2"/>
        <v>0</v>
      </c>
      <c r="J56" s="17">
        <f t="shared" si="3"/>
        <v>0</v>
      </c>
    </row>
    <row r="57" spans="2:23" ht="15" x14ac:dyDescent="0.25">
      <c r="B57" s="14">
        <v>56</v>
      </c>
      <c r="C57" s="25" t="s">
        <v>55</v>
      </c>
      <c r="D57" s="26">
        <v>10</v>
      </c>
      <c r="E57" s="22" t="str">
        <f>IF(D57&gt; AVERAGE(D$5:$D$59)+STDEVA(D$5:$D$59),ROUNDDOWN(AVERAGE(D$5:$D$59)+STDEVA(D$5:$D$59),0),"")</f>
        <v/>
      </c>
      <c r="F57" s="22">
        <f t="shared" si="4"/>
        <v>10</v>
      </c>
      <c r="G57" s="17">
        <f t="shared" si="0"/>
        <v>0</v>
      </c>
      <c r="H57" s="17">
        <f t="shared" si="1"/>
        <v>0</v>
      </c>
      <c r="I57" s="17">
        <f t="shared" si="2"/>
        <v>1</v>
      </c>
      <c r="J57" s="17">
        <f t="shared" si="3"/>
        <v>0</v>
      </c>
    </row>
    <row r="58" spans="2:23" ht="15" x14ac:dyDescent="0.25">
      <c r="B58" s="14">
        <v>57</v>
      </c>
      <c r="C58" s="25" t="s">
        <v>8</v>
      </c>
      <c r="D58" s="26">
        <v>0</v>
      </c>
      <c r="E58" s="22" t="str">
        <f>IF(D58&gt; AVERAGE(D$5:$D$59)+STDEVA(D$5:$D$59),ROUNDDOWN(AVERAGE(D$5:$D$59)+STDEVA(D$5:$D$59),0),"")</f>
        <v/>
      </c>
      <c r="F58" s="22">
        <f t="shared" si="4"/>
        <v>0</v>
      </c>
      <c r="G58" s="17">
        <f t="shared" si="0"/>
        <v>1</v>
      </c>
      <c r="H58" s="17">
        <f t="shared" si="1"/>
        <v>0</v>
      </c>
      <c r="I58" s="17">
        <f t="shared" si="2"/>
        <v>0</v>
      </c>
      <c r="J58" s="17">
        <f t="shared" si="3"/>
        <v>0</v>
      </c>
    </row>
    <row r="59" spans="2:23" ht="15.75" thickBot="1" x14ac:dyDescent="0.3">
      <c r="B59" s="15">
        <v>58</v>
      </c>
      <c r="C59" s="12" t="s">
        <v>57</v>
      </c>
      <c r="D59" s="20">
        <v>0</v>
      </c>
      <c r="E59" s="20" t="str">
        <f>IF(D59&gt; AVERAGE(D$5:$D$59)+STDEVA(D$5:$D$59),ROUNDDOWN(AVERAGE(D$5:$D$59)+STDEVA(D$5:$D$59),0),"")</f>
        <v/>
      </c>
      <c r="F59" s="20">
        <f t="shared" si="4"/>
        <v>0</v>
      </c>
      <c r="G59" s="20">
        <f t="shared" si="0"/>
        <v>1</v>
      </c>
      <c r="H59" s="20">
        <f t="shared" si="1"/>
        <v>0</v>
      </c>
      <c r="I59" s="20">
        <f t="shared" si="2"/>
        <v>0</v>
      </c>
      <c r="J59" s="20">
        <f t="shared" si="3"/>
        <v>0</v>
      </c>
      <c r="P59" s="5"/>
    </row>
    <row r="60" spans="2:23" x14ac:dyDescent="0.2">
      <c r="C60" s="2"/>
      <c r="D60" s="3"/>
      <c r="E60" s="3"/>
      <c r="F60" s="3"/>
    </row>
    <row r="62" spans="2:23" x14ac:dyDescent="0.2">
      <c r="D62" s="6"/>
      <c r="E62" s="6"/>
      <c r="F62" s="6"/>
      <c r="J62" s="5"/>
    </row>
    <row r="63" spans="2:23" x14ac:dyDescent="0.2">
      <c r="J63" s="4"/>
    </row>
    <row r="64" spans="2:23" x14ac:dyDescent="0.2">
      <c r="J64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W53"/>
  <sheetViews>
    <sheetView topLeftCell="A3" workbookViewId="0">
      <selection activeCell="L44" sqref="L44"/>
    </sheetView>
  </sheetViews>
  <sheetFormatPr defaultRowHeight="12.75" x14ac:dyDescent="0.2"/>
  <cols>
    <col min="1" max="1" width="19.7109375" style="1" bestFit="1" customWidth="1"/>
    <col min="2" max="2" width="3.85546875" style="1" customWidth="1"/>
    <col min="3" max="3" width="22.7109375" style="1" bestFit="1" customWidth="1"/>
    <col min="4" max="4" width="10.7109375" style="1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8" width="9.140625" style="1"/>
    <col min="19" max="19" width="12" style="1" customWidth="1"/>
    <col min="20" max="16384" width="9.140625" style="1"/>
  </cols>
  <sheetData>
    <row r="3" spans="2:23" ht="13.5" thickBot="1" x14ac:dyDescent="0.25">
      <c r="S3" t="s">
        <v>24</v>
      </c>
      <c r="T3" s="23">
        <v>1.6180338999999999</v>
      </c>
    </row>
    <row r="4" spans="2:23" ht="13.5" thickBot="1" x14ac:dyDescent="0.25">
      <c r="B4" s="9" t="s">
        <v>7</v>
      </c>
      <c r="C4" s="13" t="s">
        <v>2</v>
      </c>
      <c r="D4" s="13" t="s">
        <v>10</v>
      </c>
      <c r="E4" s="13" t="s">
        <v>121</v>
      </c>
      <c r="F4" s="13" t="s">
        <v>122</v>
      </c>
      <c r="G4" s="16" t="s">
        <v>11</v>
      </c>
      <c r="H4" s="16" t="s">
        <v>12</v>
      </c>
      <c r="I4" s="16" t="s">
        <v>13</v>
      </c>
      <c r="J4" s="16" t="s">
        <v>14</v>
      </c>
      <c r="L4" s="21" t="s">
        <v>21</v>
      </c>
      <c r="M4" s="8">
        <f>(SUM(G5:G48)*M6+SUM(H5:H48)*M7+SUM(I5:I48)*M8+SUM(J5:J48)*M9)/(MAX(M6:M9)*(COUNT(B5:B48)))</f>
        <v>0.70454545454545459</v>
      </c>
      <c r="N4" s="8"/>
      <c r="O4"/>
      <c r="P4" s="21" t="s">
        <v>22</v>
      </c>
      <c r="Q4" s="8">
        <f>1- SUM(F5:F48)/(MAX(F5:F48)*COUNT(B5:B48))</f>
        <v>0.69501466275659829</v>
      </c>
      <c r="S4" s="24" t="s">
        <v>25</v>
      </c>
      <c r="T4" s="8">
        <f>(T3^3*SUM(G5:G48)+T3^2*SUM(H5:H48)+T3*SUM(I5:I48)+SUM(J5:J48))/(COUNT(B5:B48)*T3^3)</f>
        <v>0.65704161367401637</v>
      </c>
    </row>
    <row r="5" spans="2:23" ht="14.25" customHeight="1" x14ac:dyDescent="0.25">
      <c r="B5" s="14">
        <v>2</v>
      </c>
      <c r="C5" s="37" t="s">
        <v>0</v>
      </c>
      <c r="D5" s="19">
        <v>15</v>
      </c>
      <c r="E5" s="22" t="str">
        <f>IF(D5&gt; AVERAGE(D$5:$D$48)+STDEVA(D$5:$D$48),ROUNDDOWN(AVERAGE(D$5:$D$48)+STDEVA(D$5:$D$48),0),"")</f>
        <v/>
      </c>
      <c r="F5" s="22">
        <f t="shared" ref="F5:F48" si="0">IF(E5="",D5,E5)</f>
        <v>15</v>
      </c>
      <c r="G5" s="17">
        <f t="shared" ref="G5:G48" si="1">IF($D5&lt;=1,1,0)</f>
        <v>0</v>
      </c>
      <c r="H5" s="17">
        <f t="shared" ref="H5:H48" si="2">IF(AND($D5&gt;1,$D5&lt;=$M$14),1,0)</f>
        <v>0</v>
      </c>
      <c r="I5" s="17">
        <f t="shared" ref="I5:I48" si="3">IF(AND($D5&lt;=$M$15,$D5 &gt; $M$14),1,0)</f>
        <v>1</v>
      </c>
      <c r="J5" s="17">
        <f t="shared" ref="J5:J48" si="4">IF($D5 &gt; $M$15,1,0)</f>
        <v>0</v>
      </c>
      <c r="L5" s="18"/>
      <c r="M5" s="18"/>
      <c r="N5" s="18"/>
      <c r="O5"/>
      <c r="P5"/>
      <c r="Q5"/>
      <c r="V5" s="41"/>
      <c r="W5" s="28"/>
    </row>
    <row r="6" spans="2:23" ht="15" x14ac:dyDescent="0.25">
      <c r="B6" s="14">
        <v>3</v>
      </c>
      <c r="C6" s="38" t="s">
        <v>3</v>
      </c>
      <c r="D6" s="19">
        <v>0</v>
      </c>
      <c r="E6" s="22" t="str">
        <f>IF(D6&gt; AVERAGE(D$5:$D$48)+STDEVA(D$5:$D$48),ROUNDDOWN(AVERAGE(D$5:$D$48)+STDEVA(D$5:$D$48),0),"")</f>
        <v/>
      </c>
      <c r="F6" s="22">
        <f t="shared" si="0"/>
        <v>0</v>
      </c>
      <c r="G6" s="17">
        <f t="shared" si="1"/>
        <v>1</v>
      </c>
      <c r="H6" s="17">
        <f t="shared" si="2"/>
        <v>0</v>
      </c>
      <c r="I6" s="17">
        <f t="shared" si="3"/>
        <v>0</v>
      </c>
      <c r="J6" s="17">
        <f t="shared" si="4"/>
        <v>0</v>
      </c>
      <c r="L6" s="18" t="s">
        <v>15</v>
      </c>
      <c r="M6" s="18">
        <v>4</v>
      </c>
      <c r="N6" s="18"/>
      <c r="O6"/>
      <c r="P6"/>
      <c r="Q6"/>
      <c r="V6" s="41"/>
      <c r="W6" s="28"/>
    </row>
    <row r="7" spans="2:23" ht="15.75" customHeight="1" x14ac:dyDescent="0.25">
      <c r="B7" s="14">
        <v>4</v>
      </c>
      <c r="C7" s="38" t="s">
        <v>80</v>
      </c>
      <c r="D7" s="19">
        <v>0</v>
      </c>
      <c r="E7" s="22" t="str">
        <f>IF(D7&gt; AVERAGE(D$5:$D$48)+STDEVA(D$5:$D$48),ROUNDDOWN(AVERAGE(D$5:$D$48)+STDEVA(D$5:$D$48),0),"")</f>
        <v/>
      </c>
      <c r="F7" s="22">
        <f t="shared" si="0"/>
        <v>0</v>
      </c>
      <c r="G7" s="17">
        <f t="shared" si="1"/>
        <v>1</v>
      </c>
      <c r="H7" s="17">
        <f t="shared" si="2"/>
        <v>0</v>
      </c>
      <c r="I7" s="17">
        <f t="shared" si="3"/>
        <v>0</v>
      </c>
      <c r="J7" s="17">
        <f t="shared" si="4"/>
        <v>0</v>
      </c>
      <c r="L7" s="18" t="s">
        <v>16</v>
      </c>
      <c r="M7" s="18">
        <v>3</v>
      </c>
      <c r="N7" s="18"/>
      <c r="O7"/>
      <c r="P7" t="s">
        <v>58</v>
      </c>
      <c r="Q7" s="8">
        <f>(M4+Q4)/2</f>
        <v>0.69978005865102644</v>
      </c>
      <c r="V7" s="41"/>
      <c r="W7" s="28"/>
    </row>
    <row r="8" spans="2:23" ht="15.75" customHeight="1" x14ac:dyDescent="0.25">
      <c r="B8" s="14">
        <v>5</v>
      </c>
      <c r="C8" s="38" t="s">
        <v>26</v>
      </c>
      <c r="D8" s="19">
        <v>0</v>
      </c>
      <c r="E8" s="22" t="str">
        <f>IF(D8&gt; AVERAGE(D$5:$D$48)+STDEVA(D$5:$D$48),ROUNDDOWN(AVERAGE(D$5:$D$48)+STDEVA(D$5:$D$48),0),"")</f>
        <v/>
      </c>
      <c r="F8" s="22">
        <f t="shared" si="0"/>
        <v>0</v>
      </c>
      <c r="G8" s="17">
        <f t="shared" si="1"/>
        <v>1</v>
      </c>
      <c r="H8" s="17">
        <f t="shared" si="2"/>
        <v>0</v>
      </c>
      <c r="I8" s="17">
        <f t="shared" si="3"/>
        <v>0</v>
      </c>
      <c r="J8" s="17">
        <f t="shared" si="4"/>
        <v>0</v>
      </c>
      <c r="L8" s="18" t="s">
        <v>17</v>
      </c>
      <c r="M8" s="18">
        <v>2</v>
      </c>
      <c r="N8" s="18"/>
      <c r="O8"/>
      <c r="P8"/>
      <c r="Q8"/>
      <c r="V8" s="41"/>
      <c r="W8" s="28"/>
    </row>
    <row r="9" spans="2:23" ht="15" x14ac:dyDescent="0.25">
      <c r="B9" s="14">
        <v>7</v>
      </c>
      <c r="C9" s="38" t="s">
        <v>27</v>
      </c>
      <c r="D9" s="19">
        <v>40</v>
      </c>
      <c r="E9" s="22">
        <f>IF(D9&gt; AVERAGE(D$5:$D$48)+STDEVA(D$5:$D$48),ROUNDDOWN(AVERAGE(D$5:$D$48)+STDEVA(D$5:$D$48),0),"")</f>
        <v>31</v>
      </c>
      <c r="F9" s="22">
        <f t="shared" si="0"/>
        <v>31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18</v>
      </c>
      <c r="M9" s="18">
        <v>1</v>
      </c>
      <c r="N9" s="18"/>
      <c r="O9"/>
      <c r="P9"/>
      <c r="Q9"/>
      <c r="V9" s="42"/>
      <c r="W9" s="29"/>
    </row>
    <row r="10" spans="2:23" ht="15" x14ac:dyDescent="0.25">
      <c r="B10" s="14">
        <v>8</v>
      </c>
      <c r="C10" s="38" t="s">
        <v>28</v>
      </c>
      <c r="D10" s="19">
        <v>0</v>
      </c>
      <c r="E10" s="22" t="str">
        <f>IF(D10&gt; AVERAGE(D$5:$D$48)+STDEVA(D$5:$D$48),ROUNDDOWN(AVERAGE(D$5:$D$48)+STDEVA(D$5:$D$48),0),"")</f>
        <v/>
      </c>
      <c r="F10" s="22">
        <f t="shared" si="0"/>
        <v>0</v>
      </c>
      <c r="G10" s="17">
        <f t="shared" si="1"/>
        <v>1</v>
      </c>
      <c r="H10" s="17">
        <f t="shared" si="2"/>
        <v>0</v>
      </c>
      <c r="I10" s="17">
        <f t="shared" si="3"/>
        <v>0</v>
      </c>
      <c r="J10" s="17">
        <f t="shared" si="4"/>
        <v>0</v>
      </c>
      <c r="L10" s="18"/>
      <c r="M10" s="18"/>
      <c r="N10" s="18"/>
      <c r="O10"/>
      <c r="P10"/>
      <c r="Q10"/>
      <c r="V10" s="43"/>
      <c r="W10" s="30"/>
    </row>
    <row r="11" spans="2:23" ht="15" x14ac:dyDescent="0.25">
      <c r="B11" s="14">
        <v>9</v>
      </c>
      <c r="C11" s="38" t="s">
        <v>1</v>
      </c>
      <c r="D11" s="19">
        <v>65</v>
      </c>
      <c r="E11" s="22">
        <f>IF(D11&gt; AVERAGE(D$5:$D$48)+STDEVA(D$5:$D$48),ROUNDDOWN(AVERAGE(D$5:$D$48)+STDEVA(D$5:$D$48),0),"")</f>
        <v>31</v>
      </c>
      <c r="F11" s="22">
        <f t="shared" si="0"/>
        <v>31</v>
      </c>
      <c r="G11" s="17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1</v>
      </c>
      <c r="L11" s="18" t="s">
        <v>9</v>
      </c>
      <c r="M11" s="18">
        <f>SUM(M6:M10)</f>
        <v>10</v>
      </c>
      <c r="N11" s="18"/>
      <c r="O11"/>
      <c r="P11"/>
      <c r="Q11"/>
      <c r="V11" s="44"/>
      <c r="W11" s="31"/>
    </row>
    <row r="12" spans="2:23" ht="15" x14ac:dyDescent="0.25">
      <c r="B12" s="14">
        <v>10</v>
      </c>
      <c r="C12" s="38" t="s">
        <v>4</v>
      </c>
      <c r="D12" s="19">
        <v>65</v>
      </c>
      <c r="E12" s="22">
        <f>IF(D12&gt; AVERAGE(D$5:$D$48)+STDEVA(D$5:$D$48),ROUNDDOWN(AVERAGE(D$5:$D$48)+STDEVA(D$5:$D$48),0),"")</f>
        <v>31</v>
      </c>
      <c r="F12" s="22">
        <f t="shared" si="0"/>
        <v>31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  <c r="V12" s="44"/>
      <c r="W12" s="31"/>
    </row>
    <row r="13" spans="2:23" ht="15" x14ac:dyDescent="0.25">
      <c r="B13" s="14">
        <v>11</v>
      </c>
      <c r="C13" s="38" t="s">
        <v>123</v>
      </c>
      <c r="D13" s="19">
        <v>15</v>
      </c>
      <c r="E13" s="22" t="str">
        <f>IF(D13&gt; AVERAGE(D$5:$D$48)+STDEVA(D$5:$D$48),ROUNDDOWN(AVERAGE(D$5:$D$48)+STDEVA(D$5:$D$48),0),"")</f>
        <v/>
      </c>
      <c r="F13" s="22">
        <f t="shared" si="0"/>
        <v>15</v>
      </c>
      <c r="G13" s="17">
        <f t="shared" si="1"/>
        <v>0</v>
      </c>
      <c r="H13" s="17">
        <f t="shared" si="2"/>
        <v>0</v>
      </c>
      <c r="I13" s="17">
        <f t="shared" si="3"/>
        <v>1</v>
      </c>
      <c r="J13" s="17">
        <f t="shared" si="4"/>
        <v>0</v>
      </c>
      <c r="L13"/>
      <c r="M13"/>
      <c r="N13"/>
      <c r="O13"/>
      <c r="P13"/>
      <c r="Q13"/>
      <c r="V13" s="45"/>
      <c r="W13" s="32"/>
    </row>
    <row r="14" spans="2:23" ht="15" x14ac:dyDescent="0.25">
      <c r="B14" s="14">
        <v>12</v>
      </c>
      <c r="C14" s="38" t="s">
        <v>44</v>
      </c>
      <c r="D14" s="19">
        <v>40</v>
      </c>
      <c r="E14" s="22">
        <f>IF(D14&gt; AVERAGE(D$5:$D$48)+STDEVA(D$5:$D$48),ROUNDDOWN(AVERAGE(D$5:$D$48)+STDEVA(D$5:$D$48),0),"")</f>
        <v>31</v>
      </c>
      <c r="F14" s="22">
        <f t="shared" si="0"/>
        <v>31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19</v>
      </c>
      <c r="M14">
        <v>9</v>
      </c>
      <c r="N14"/>
      <c r="O14"/>
      <c r="P14"/>
      <c r="Q14" s="8"/>
      <c r="V14" s="42"/>
      <c r="W14" s="29"/>
    </row>
    <row r="15" spans="2:23" ht="15" x14ac:dyDescent="0.25">
      <c r="B15" s="14">
        <v>13</v>
      </c>
      <c r="C15" s="38" t="s">
        <v>49</v>
      </c>
      <c r="D15" s="19">
        <v>55</v>
      </c>
      <c r="E15" s="22">
        <f>IF(D15&gt; AVERAGE(D$5:$D$48)+STDEVA(D$5:$D$48),ROUNDDOWN(AVERAGE(D$5:$D$48)+STDEVA(D$5:$D$48),0),"")</f>
        <v>31</v>
      </c>
      <c r="F15" s="22">
        <f t="shared" si="0"/>
        <v>31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20</v>
      </c>
      <c r="M15">
        <v>26</v>
      </c>
      <c r="N15"/>
      <c r="O15"/>
      <c r="P15"/>
      <c r="Q15"/>
      <c r="V15" s="46"/>
      <c r="W15" s="33"/>
    </row>
    <row r="16" spans="2:23" ht="15" x14ac:dyDescent="0.25">
      <c r="B16" s="14">
        <v>14</v>
      </c>
      <c r="C16" s="38" t="s">
        <v>6</v>
      </c>
      <c r="D16" s="19">
        <v>10</v>
      </c>
      <c r="E16" s="22" t="str">
        <f>IF(D16&gt; AVERAGE(D$5:$D$48)+STDEVA(D$5:$D$48),ROUNDDOWN(AVERAGE(D$5:$D$48)+STDEVA(D$5:$D$48),0),"")</f>
        <v/>
      </c>
      <c r="F16" s="22">
        <f t="shared" si="0"/>
        <v>10</v>
      </c>
      <c r="G16" s="17">
        <f t="shared" si="1"/>
        <v>0</v>
      </c>
      <c r="H16" s="17">
        <f t="shared" si="2"/>
        <v>0</v>
      </c>
      <c r="I16" s="17">
        <f t="shared" si="3"/>
        <v>1</v>
      </c>
      <c r="J16" s="17">
        <f t="shared" si="4"/>
        <v>0</v>
      </c>
      <c r="V16" s="45"/>
      <c r="W16" s="32"/>
    </row>
    <row r="17" spans="2:23" ht="15" x14ac:dyDescent="0.25">
      <c r="B17" s="14">
        <v>15</v>
      </c>
      <c r="C17" s="38" t="s">
        <v>30</v>
      </c>
      <c r="D17" s="19">
        <v>0</v>
      </c>
      <c r="E17" s="22" t="str">
        <f>IF(D17&gt; AVERAGE(D$5:$D$48)+STDEVA(D$5:$D$48),ROUNDDOWN(AVERAGE(D$5:$D$48)+STDEVA(D$5:$D$48),0),"")</f>
        <v/>
      </c>
      <c r="F17" s="22">
        <f t="shared" si="0"/>
        <v>0</v>
      </c>
      <c r="G17" s="17">
        <f t="shared" si="1"/>
        <v>1</v>
      </c>
      <c r="H17" s="17">
        <f t="shared" si="2"/>
        <v>0</v>
      </c>
      <c r="I17" s="17">
        <f t="shared" si="3"/>
        <v>0</v>
      </c>
      <c r="J17" s="17">
        <f t="shared" si="4"/>
        <v>0</v>
      </c>
      <c r="V17" s="45"/>
      <c r="W17" s="32"/>
    </row>
    <row r="18" spans="2:23" ht="15" x14ac:dyDescent="0.25">
      <c r="B18" s="14">
        <v>16</v>
      </c>
      <c r="C18" s="38" t="s">
        <v>5</v>
      </c>
      <c r="D18" s="19">
        <v>0</v>
      </c>
      <c r="E18" s="22" t="str">
        <f>IF(D18&gt; AVERAGE(D$5:$D$48)+STDEVA(D$5:$D$48),ROUNDDOWN(AVERAGE(D$5:$D$48)+STDEVA(D$5:$D$48),0),"")</f>
        <v/>
      </c>
      <c r="F18" s="22">
        <f t="shared" si="0"/>
        <v>0</v>
      </c>
      <c r="G18" s="17">
        <f t="shared" si="1"/>
        <v>1</v>
      </c>
      <c r="H18" s="17">
        <f t="shared" si="2"/>
        <v>0</v>
      </c>
      <c r="I18" s="17">
        <f t="shared" si="3"/>
        <v>0</v>
      </c>
      <c r="J18" s="17">
        <f t="shared" si="4"/>
        <v>0</v>
      </c>
      <c r="V18" s="45"/>
      <c r="W18" s="32"/>
    </row>
    <row r="19" spans="2:23" ht="15" x14ac:dyDescent="0.25">
      <c r="B19" s="14">
        <v>18</v>
      </c>
      <c r="C19" s="38" t="s">
        <v>35</v>
      </c>
      <c r="D19" s="19">
        <v>20</v>
      </c>
      <c r="E19" s="22" t="str">
        <f>IF(D19&gt; AVERAGE(D$5:$D$48)+STDEVA(D$5:$D$48),ROUNDDOWN(AVERAGE(D$5:$D$48)+STDEVA(D$5:$D$48),0),"")</f>
        <v/>
      </c>
      <c r="F19" s="22">
        <f t="shared" si="0"/>
        <v>20</v>
      </c>
      <c r="G19" s="17">
        <f t="shared" si="1"/>
        <v>0</v>
      </c>
      <c r="H19" s="17">
        <f t="shared" si="2"/>
        <v>0</v>
      </c>
      <c r="I19" s="17">
        <f t="shared" si="3"/>
        <v>1</v>
      </c>
      <c r="J19" s="17">
        <f t="shared" si="4"/>
        <v>0</v>
      </c>
      <c r="V19" s="47"/>
      <c r="W19" s="34"/>
    </row>
    <row r="20" spans="2:23" ht="15" x14ac:dyDescent="0.25">
      <c r="B20" s="14">
        <v>19</v>
      </c>
      <c r="C20" s="38" t="s">
        <v>29</v>
      </c>
      <c r="D20" s="19">
        <v>10</v>
      </c>
      <c r="E20" s="22" t="str">
        <f>IF(D20&gt; AVERAGE(D$5:$D$48)+STDEVA(D$5:$D$48),ROUNDDOWN(AVERAGE(D$5:$D$48)+STDEVA(D$5:$D$48),0),"")</f>
        <v/>
      </c>
      <c r="F20" s="22">
        <f t="shared" si="0"/>
        <v>10</v>
      </c>
      <c r="G20" s="17">
        <f t="shared" si="1"/>
        <v>0</v>
      </c>
      <c r="H20" s="17">
        <f t="shared" si="2"/>
        <v>0</v>
      </c>
      <c r="I20" s="17">
        <f t="shared" si="3"/>
        <v>1</v>
      </c>
      <c r="J20" s="17">
        <f t="shared" si="4"/>
        <v>0</v>
      </c>
      <c r="L20" s="1" t="s">
        <v>23</v>
      </c>
      <c r="M20" s="1" t="str">
        <f>IF(SUM(G5:J48)=COUNT(B5:B48),"Passed","FAILED")</f>
        <v>Passed</v>
      </c>
      <c r="V20" s="47"/>
      <c r="W20" s="34"/>
    </row>
    <row r="21" spans="2:23" ht="15" x14ac:dyDescent="0.25">
      <c r="B21" s="14">
        <v>20</v>
      </c>
      <c r="C21" s="38" t="s">
        <v>33</v>
      </c>
      <c r="D21" s="19">
        <v>10</v>
      </c>
      <c r="E21" s="22" t="str">
        <f>IF(D21&gt; AVERAGE(D$5:$D$48)+STDEVA(D$5:$D$48),ROUNDDOWN(AVERAGE(D$5:$D$48)+STDEVA(D$5:$D$48),0),"")</f>
        <v/>
      </c>
      <c r="F21" s="22">
        <f t="shared" si="0"/>
        <v>10</v>
      </c>
      <c r="G21" s="17">
        <f t="shared" si="1"/>
        <v>0</v>
      </c>
      <c r="H21" s="17">
        <f t="shared" si="2"/>
        <v>0</v>
      </c>
      <c r="I21" s="17">
        <f t="shared" si="3"/>
        <v>1</v>
      </c>
      <c r="J21" s="17">
        <f t="shared" si="4"/>
        <v>0</v>
      </c>
      <c r="V21" s="47"/>
      <c r="W21" s="34"/>
    </row>
    <row r="22" spans="2:23" ht="15" x14ac:dyDescent="0.25">
      <c r="B22" s="14">
        <v>21</v>
      </c>
      <c r="C22" s="38" t="s">
        <v>31</v>
      </c>
      <c r="D22" s="19">
        <v>15</v>
      </c>
      <c r="E22" s="22" t="str">
        <f>IF(D22&gt; AVERAGE(D$5:$D$48)+STDEVA(D$5:$D$48),ROUNDDOWN(AVERAGE(D$5:$D$48)+STDEVA(D$5:$D$48),0),"")</f>
        <v/>
      </c>
      <c r="F22" s="22">
        <f t="shared" si="0"/>
        <v>15</v>
      </c>
      <c r="G22" s="17">
        <f t="shared" si="1"/>
        <v>0</v>
      </c>
      <c r="H22" s="17">
        <f t="shared" si="2"/>
        <v>0</v>
      </c>
      <c r="I22" s="17">
        <f t="shared" si="3"/>
        <v>1</v>
      </c>
      <c r="J22" s="17">
        <f t="shared" si="4"/>
        <v>0</v>
      </c>
      <c r="V22" s="47"/>
      <c r="W22" s="34"/>
    </row>
    <row r="23" spans="2:23" ht="15" x14ac:dyDescent="0.25">
      <c r="B23" s="14">
        <v>22</v>
      </c>
      <c r="C23" s="38" t="s">
        <v>73</v>
      </c>
      <c r="D23" s="19">
        <v>20</v>
      </c>
      <c r="E23" s="22" t="str">
        <f>IF(D23&gt; AVERAGE(D$5:$D$48)+STDEVA(D$5:$D$48),ROUNDDOWN(AVERAGE(D$5:$D$48)+STDEVA(D$5:$D$48),0),"")</f>
        <v/>
      </c>
      <c r="F23" s="22">
        <f t="shared" si="0"/>
        <v>20</v>
      </c>
      <c r="G23" s="17">
        <f t="shared" si="1"/>
        <v>0</v>
      </c>
      <c r="H23" s="17">
        <f t="shared" si="2"/>
        <v>0</v>
      </c>
      <c r="I23" s="17">
        <f t="shared" si="3"/>
        <v>1</v>
      </c>
      <c r="J23" s="17">
        <f t="shared" si="4"/>
        <v>0</v>
      </c>
      <c r="V23" s="47"/>
      <c r="W23" s="34"/>
    </row>
    <row r="24" spans="2:23" ht="15" x14ac:dyDescent="0.25">
      <c r="B24" s="14">
        <v>23</v>
      </c>
      <c r="C24" s="38" t="s">
        <v>36</v>
      </c>
      <c r="D24" s="19">
        <v>0</v>
      </c>
      <c r="E24" s="22" t="str">
        <f>IF(D24&gt; AVERAGE(D$5:$D$48)+STDEVA(D$5:$D$48),ROUNDDOWN(AVERAGE(D$5:$D$48)+STDEVA(D$5:$D$48),0),"")</f>
        <v/>
      </c>
      <c r="F24" s="22">
        <f t="shared" si="0"/>
        <v>0</v>
      </c>
      <c r="G24" s="17">
        <f t="shared" si="1"/>
        <v>1</v>
      </c>
      <c r="H24" s="17">
        <f t="shared" si="2"/>
        <v>0</v>
      </c>
      <c r="I24" s="17">
        <f t="shared" si="3"/>
        <v>0</v>
      </c>
      <c r="J24" s="17">
        <f t="shared" si="4"/>
        <v>0</v>
      </c>
      <c r="V24" s="45"/>
      <c r="W24" s="34"/>
    </row>
    <row r="25" spans="2:23" ht="15" x14ac:dyDescent="0.25">
      <c r="B25" s="14">
        <v>24</v>
      </c>
      <c r="C25" s="39" t="s">
        <v>38</v>
      </c>
      <c r="D25" s="26">
        <v>0</v>
      </c>
      <c r="E25" s="22" t="str">
        <f>IF(D25&gt; AVERAGE(D$5:$D$48)+STDEVA(D$5:$D$48),ROUNDDOWN(AVERAGE(D$5:$D$48)+STDEVA(D$5:$D$48),0),"")</f>
        <v/>
      </c>
      <c r="F25" s="22">
        <f t="shared" si="0"/>
        <v>0</v>
      </c>
      <c r="G25" s="17">
        <f t="shared" si="1"/>
        <v>1</v>
      </c>
      <c r="H25" s="17">
        <f t="shared" si="2"/>
        <v>0</v>
      </c>
      <c r="I25" s="17">
        <f t="shared" si="3"/>
        <v>0</v>
      </c>
      <c r="J25" s="17">
        <f t="shared" si="4"/>
        <v>0</v>
      </c>
      <c r="V25" s="47"/>
      <c r="W25" s="34"/>
    </row>
    <row r="26" spans="2:23" ht="15" x14ac:dyDescent="0.25">
      <c r="B26" s="14">
        <v>25</v>
      </c>
      <c r="C26" s="39" t="s">
        <v>41</v>
      </c>
      <c r="D26" s="26">
        <v>65</v>
      </c>
      <c r="E26" s="22">
        <f>IF(D26&gt; AVERAGE(D$5:$D$48)+STDEVA(D$5:$D$48),ROUNDDOWN(AVERAGE(D$5:$D$48)+STDEVA(D$5:$D$48),0),"")</f>
        <v>31</v>
      </c>
      <c r="F26" s="22">
        <f t="shared" si="0"/>
        <v>31</v>
      </c>
      <c r="G26" s="17">
        <f t="shared" si="1"/>
        <v>0</v>
      </c>
      <c r="H26" s="17">
        <f t="shared" si="2"/>
        <v>0</v>
      </c>
      <c r="I26" s="17">
        <f t="shared" si="3"/>
        <v>0</v>
      </c>
      <c r="J26" s="17">
        <f t="shared" si="4"/>
        <v>1</v>
      </c>
      <c r="V26" s="47"/>
      <c r="W26" s="34"/>
    </row>
    <row r="27" spans="2:23" ht="15" x14ac:dyDescent="0.25">
      <c r="B27" s="14">
        <v>26</v>
      </c>
      <c r="C27" s="39" t="s">
        <v>39</v>
      </c>
      <c r="D27" s="26">
        <v>20</v>
      </c>
      <c r="E27" s="22" t="str">
        <f>IF(D27&gt; AVERAGE(D$5:$D$48)+STDEVA(D$5:$D$48),ROUNDDOWN(AVERAGE(D$5:$D$48)+STDEVA(D$5:$D$48),0),"")</f>
        <v/>
      </c>
      <c r="F27" s="22">
        <f t="shared" si="0"/>
        <v>20</v>
      </c>
      <c r="G27" s="17">
        <f t="shared" si="1"/>
        <v>0</v>
      </c>
      <c r="H27" s="17">
        <f t="shared" si="2"/>
        <v>0</v>
      </c>
      <c r="I27" s="17">
        <f t="shared" si="3"/>
        <v>1</v>
      </c>
      <c r="J27" s="17">
        <f t="shared" si="4"/>
        <v>0</v>
      </c>
      <c r="V27" s="48"/>
      <c r="W27" s="35"/>
    </row>
    <row r="28" spans="2:23" ht="15" x14ac:dyDescent="0.25">
      <c r="B28" s="14">
        <v>27</v>
      </c>
      <c r="C28" s="39" t="s">
        <v>32</v>
      </c>
      <c r="D28" s="26">
        <v>15</v>
      </c>
      <c r="E28" s="22" t="str">
        <f>IF(D28&gt; AVERAGE(D$5:$D$48)+STDEVA(D$5:$D$48),ROUNDDOWN(AVERAGE(D$5:$D$48)+STDEVA(D$5:$D$48),0),"")</f>
        <v/>
      </c>
      <c r="F28" s="22">
        <f t="shared" si="0"/>
        <v>15</v>
      </c>
      <c r="G28" s="17">
        <f t="shared" si="1"/>
        <v>0</v>
      </c>
      <c r="H28" s="17">
        <f t="shared" si="2"/>
        <v>0</v>
      </c>
      <c r="I28" s="17">
        <f t="shared" si="3"/>
        <v>1</v>
      </c>
      <c r="J28" s="17">
        <f t="shared" si="4"/>
        <v>0</v>
      </c>
      <c r="V28" s="48"/>
      <c r="W28" s="35"/>
    </row>
    <row r="29" spans="2:23" ht="15" x14ac:dyDescent="0.25">
      <c r="B29" s="14">
        <v>28</v>
      </c>
      <c r="C29" s="39" t="s">
        <v>37</v>
      </c>
      <c r="D29" s="26">
        <v>10</v>
      </c>
      <c r="E29" s="22" t="str">
        <f>IF(D29&gt; AVERAGE(D$5:$D$48)+STDEVA(D$5:$D$48),ROUNDDOWN(AVERAGE(D$5:$D$48)+STDEVA(D$5:$D$48),0),"")</f>
        <v/>
      </c>
      <c r="F29" s="22">
        <f t="shared" si="0"/>
        <v>10</v>
      </c>
      <c r="G29" s="17">
        <f t="shared" si="1"/>
        <v>0</v>
      </c>
      <c r="H29" s="17">
        <f t="shared" si="2"/>
        <v>0</v>
      </c>
      <c r="I29" s="17">
        <f t="shared" si="3"/>
        <v>1</v>
      </c>
      <c r="J29" s="17">
        <f t="shared" si="4"/>
        <v>0</v>
      </c>
      <c r="V29" s="48"/>
      <c r="W29" s="35"/>
    </row>
    <row r="30" spans="2:23" ht="15" x14ac:dyDescent="0.25">
      <c r="B30" s="14">
        <v>29</v>
      </c>
      <c r="C30" s="39" t="s">
        <v>34</v>
      </c>
      <c r="D30" s="26">
        <v>15</v>
      </c>
      <c r="E30" s="22" t="str">
        <f>IF(D30&gt; AVERAGE(D$5:$D$48)+STDEVA(D$5:$D$48),ROUNDDOWN(AVERAGE(D$5:$D$48)+STDEVA(D$5:$D$48),0),"")</f>
        <v/>
      </c>
      <c r="F30" s="22">
        <f t="shared" si="0"/>
        <v>15</v>
      </c>
      <c r="G30" s="17">
        <f t="shared" si="1"/>
        <v>0</v>
      </c>
      <c r="H30" s="17">
        <f t="shared" si="2"/>
        <v>0</v>
      </c>
      <c r="I30" s="17">
        <f t="shared" si="3"/>
        <v>1</v>
      </c>
      <c r="J30" s="17">
        <f t="shared" si="4"/>
        <v>0</v>
      </c>
      <c r="V30" s="48"/>
      <c r="W30" s="35"/>
    </row>
    <row r="31" spans="2:23" ht="15" x14ac:dyDescent="0.25">
      <c r="B31" s="14">
        <v>30</v>
      </c>
      <c r="C31" s="39" t="s">
        <v>74</v>
      </c>
      <c r="D31" s="26">
        <v>10</v>
      </c>
      <c r="E31" s="22" t="str">
        <f>IF(D31&gt; AVERAGE(D$5:$D$48)+STDEVA(D$5:$D$48),ROUNDDOWN(AVERAGE(D$5:$D$48)+STDEVA(D$5:$D$48),0),"")</f>
        <v/>
      </c>
      <c r="F31" s="22">
        <f t="shared" si="0"/>
        <v>10</v>
      </c>
      <c r="G31" s="17">
        <f t="shared" si="1"/>
        <v>0</v>
      </c>
      <c r="H31" s="17">
        <f t="shared" si="2"/>
        <v>0</v>
      </c>
      <c r="I31" s="17">
        <f t="shared" si="3"/>
        <v>1</v>
      </c>
      <c r="J31" s="17">
        <f t="shared" si="4"/>
        <v>0</v>
      </c>
      <c r="V31" s="48"/>
      <c r="W31" s="35"/>
    </row>
    <row r="32" spans="2:23" ht="15" x14ac:dyDescent="0.25">
      <c r="B32" s="14">
        <v>31</v>
      </c>
      <c r="C32" s="39" t="s">
        <v>42</v>
      </c>
      <c r="D32" s="26">
        <v>0</v>
      </c>
      <c r="E32" s="22" t="str">
        <f>IF(D32&gt; AVERAGE(D$5:$D$48)+STDEVA(D$5:$D$48),ROUNDDOWN(AVERAGE(D$5:$D$48)+STDEVA(D$5:$D$48),0),"")</f>
        <v/>
      </c>
      <c r="F32" s="22">
        <f t="shared" si="0"/>
        <v>0</v>
      </c>
      <c r="G32" s="17">
        <f t="shared" si="1"/>
        <v>1</v>
      </c>
      <c r="H32" s="17">
        <f t="shared" si="2"/>
        <v>0</v>
      </c>
      <c r="I32" s="17">
        <f t="shared" si="3"/>
        <v>0</v>
      </c>
      <c r="J32" s="17">
        <f t="shared" si="4"/>
        <v>0</v>
      </c>
      <c r="V32" s="48"/>
      <c r="W32" s="35"/>
    </row>
    <row r="33" spans="2:23" ht="15" x14ac:dyDescent="0.25">
      <c r="B33" s="14">
        <v>32</v>
      </c>
      <c r="C33" s="39" t="s">
        <v>40</v>
      </c>
      <c r="D33" s="26">
        <v>0</v>
      </c>
      <c r="E33" s="22" t="str">
        <f>IF(D33&gt; AVERAGE(D$5:$D$48)+STDEVA(D$5:$D$48),ROUNDDOWN(AVERAGE(D$5:$D$48)+STDEVA(D$5:$D$48),0),"")</f>
        <v/>
      </c>
      <c r="F33" s="22">
        <f t="shared" si="0"/>
        <v>0</v>
      </c>
      <c r="G33" s="17">
        <f t="shared" si="1"/>
        <v>1</v>
      </c>
      <c r="H33" s="17">
        <f t="shared" si="2"/>
        <v>0</v>
      </c>
      <c r="I33" s="17">
        <f t="shared" si="3"/>
        <v>0</v>
      </c>
      <c r="J33" s="17">
        <f t="shared" si="4"/>
        <v>0</v>
      </c>
      <c r="V33" s="48"/>
      <c r="W33" s="35"/>
    </row>
    <row r="34" spans="2:23" ht="12.75" customHeight="1" x14ac:dyDescent="0.25">
      <c r="B34" s="14">
        <v>33</v>
      </c>
      <c r="C34" s="39" t="s">
        <v>88</v>
      </c>
      <c r="D34" s="26">
        <v>0</v>
      </c>
      <c r="E34" s="22" t="str">
        <f>IF(D34&gt; AVERAGE(D$5:$D$48)+STDEVA(D$5:$D$48),ROUNDDOWN(AVERAGE(D$5:$D$48)+STDEVA(D$5:$D$48),0),"")</f>
        <v/>
      </c>
      <c r="F34" s="22">
        <f t="shared" si="0"/>
        <v>0</v>
      </c>
      <c r="G34" s="17">
        <f t="shared" si="1"/>
        <v>1</v>
      </c>
      <c r="H34" s="17">
        <f t="shared" si="2"/>
        <v>0</v>
      </c>
      <c r="I34" s="17">
        <f t="shared" si="3"/>
        <v>0</v>
      </c>
      <c r="J34" s="17">
        <f t="shared" si="4"/>
        <v>0</v>
      </c>
      <c r="V34" s="48"/>
      <c r="W34" s="35"/>
    </row>
    <row r="35" spans="2:23" ht="12" customHeight="1" x14ac:dyDescent="0.25">
      <c r="B35" s="14">
        <v>34</v>
      </c>
      <c r="C35" s="39" t="s">
        <v>89</v>
      </c>
      <c r="D35" s="26">
        <v>0</v>
      </c>
      <c r="E35" s="22" t="str">
        <f>IF(D35&gt; AVERAGE(D$5:$D$48)+STDEVA(D$5:$D$48),ROUNDDOWN(AVERAGE(D$5:$D$48)+STDEVA(D$5:$D$48),0),"")</f>
        <v/>
      </c>
      <c r="F35" s="22">
        <f t="shared" si="0"/>
        <v>0</v>
      </c>
      <c r="G35" s="17">
        <f t="shared" si="1"/>
        <v>1</v>
      </c>
      <c r="H35" s="17">
        <f t="shared" si="2"/>
        <v>0</v>
      </c>
      <c r="I35" s="17">
        <f t="shared" si="3"/>
        <v>0</v>
      </c>
      <c r="J35" s="17">
        <f t="shared" si="4"/>
        <v>0</v>
      </c>
      <c r="V35" s="48"/>
      <c r="W35" s="35"/>
    </row>
    <row r="36" spans="2:23" ht="15" x14ac:dyDescent="0.25">
      <c r="B36" s="14">
        <v>35</v>
      </c>
      <c r="C36" s="39" t="s">
        <v>113</v>
      </c>
      <c r="D36" s="26">
        <v>10</v>
      </c>
      <c r="E36" s="22" t="str">
        <f>IF(D36&gt; AVERAGE(D$5:$D$48)+STDEVA(D$5:$D$48),ROUNDDOWN(AVERAGE(D$5:$D$48)+STDEVA(D$5:$D$48),0),"")</f>
        <v/>
      </c>
      <c r="F36" s="22">
        <f t="shared" si="0"/>
        <v>10</v>
      </c>
      <c r="G36" s="17">
        <f t="shared" si="1"/>
        <v>0</v>
      </c>
      <c r="H36" s="17">
        <f t="shared" si="2"/>
        <v>0</v>
      </c>
      <c r="I36" s="17">
        <f t="shared" si="3"/>
        <v>1</v>
      </c>
      <c r="J36" s="17">
        <f t="shared" si="4"/>
        <v>0</v>
      </c>
      <c r="V36" s="48"/>
      <c r="W36" s="35"/>
    </row>
    <row r="37" spans="2:23" ht="15" x14ac:dyDescent="0.25">
      <c r="B37" s="14">
        <v>36</v>
      </c>
      <c r="C37" s="39" t="s">
        <v>48</v>
      </c>
      <c r="D37" s="26">
        <v>0</v>
      </c>
      <c r="E37" s="22" t="str">
        <f>IF(D37&gt; AVERAGE(D$5:$D$48)+STDEVA(D$5:$D$48),ROUNDDOWN(AVERAGE(D$5:$D$48)+STDEVA(D$5:$D$48),0),"")</f>
        <v/>
      </c>
      <c r="F37" s="22">
        <f t="shared" si="0"/>
        <v>0</v>
      </c>
      <c r="G37" s="17">
        <f t="shared" si="1"/>
        <v>1</v>
      </c>
      <c r="H37" s="17">
        <f t="shared" si="2"/>
        <v>0</v>
      </c>
      <c r="I37" s="17">
        <f t="shared" si="3"/>
        <v>0</v>
      </c>
      <c r="J37" s="17">
        <f t="shared" si="4"/>
        <v>0</v>
      </c>
      <c r="V37" s="48"/>
      <c r="W37" s="35"/>
    </row>
    <row r="38" spans="2:23" ht="15" x14ac:dyDescent="0.25">
      <c r="B38" s="14">
        <v>37</v>
      </c>
      <c r="C38" s="39" t="s">
        <v>52</v>
      </c>
      <c r="D38" s="26">
        <v>0</v>
      </c>
      <c r="E38" s="22" t="str">
        <f>IF(D38&gt; AVERAGE(D$5:$D$48)+STDEVA(D$5:$D$48),ROUNDDOWN(AVERAGE(D$5:$D$48)+STDEVA(D$5:$D$48),0),"")</f>
        <v/>
      </c>
      <c r="F38" s="22">
        <f t="shared" si="0"/>
        <v>0</v>
      </c>
      <c r="G38" s="17">
        <f t="shared" si="1"/>
        <v>1</v>
      </c>
      <c r="H38" s="17">
        <f t="shared" si="2"/>
        <v>0</v>
      </c>
      <c r="I38" s="17">
        <f t="shared" si="3"/>
        <v>0</v>
      </c>
      <c r="J38" s="17">
        <f t="shared" si="4"/>
        <v>0</v>
      </c>
      <c r="V38" s="48"/>
      <c r="W38" s="35"/>
    </row>
    <row r="39" spans="2:23" ht="15" x14ac:dyDescent="0.25">
      <c r="B39" s="14">
        <v>38</v>
      </c>
      <c r="C39" s="39" t="s">
        <v>53</v>
      </c>
      <c r="D39" s="26">
        <v>0</v>
      </c>
      <c r="E39" s="22" t="str">
        <f>IF(D39&gt; AVERAGE(D$5:$D$48)+STDEVA(D$5:$D$48),ROUNDDOWN(AVERAGE(D$5:$D$48)+STDEVA(D$5:$D$48),0),"")</f>
        <v/>
      </c>
      <c r="F39" s="22">
        <f t="shared" si="0"/>
        <v>0</v>
      </c>
      <c r="G39" s="17">
        <f t="shared" si="1"/>
        <v>1</v>
      </c>
      <c r="H39" s="17">
        <f t="shared" si="2"/>
        <v>0</v>
      </c>
      <c r="I39" s="17">
        <f t="shared" si="3"/>
        <v>0</v>
      </c>
      <c r="J39" s="17">
        <f t="shared" si="4"/>
        <v>0</v>
      </c>
      <c r="V39" s="48"/>
      <c r="W39" s="35"/>
    </row>
    <row r="40" spans="2:23" ht="15" x14ac:dyDescent="0.25">
      <c r="B40" s="14">
        <v>39</v>
      </c>
      <c r="C40" s="39" t="s">
        <v>77</v>
      </c>
      <c r="D40" s="26">
        <v>0</v>
      </c>
      <c r="E40" s="22" t="str">
        <f>IF(D40&gt; AVERAGE(D$5:$D$48)+STDEVA(D$5:$D$48),ROUNDDOWN(AVERAGE(D$5:$D$48)+STDEVA(D$5:$D$48),0),"")</f>
        <v/>
      </c>
      <c r="F40" s="22">
        <f t="shared" si="0"/>
        <v>0</v>
      </c>
      <c r="G40" s="17">
        <f t="shared" si="1"/>
        <v>1</v>
      </c>
      <c r="H40" s="17">
        <f t="shared" si="2"/>
        <v>0</v>
      </c>
      <c r="I40" s="17">
        <f t="shared" si="3"/>
        <v>0</v>
      </c>
      <c r="J40" s="17">
        <f t="shared" si="4"/>
        <v>0</v>
      </c>
      <c r="V40" s="48"/>
      <c r="W40" s="35"/>
    </row>
    <row r="41" spans="2:23" ht="15" x14ac:dyDescent="0.25">
      <c r="B41" s="14">
        <v>40</v>
      </c>
      <c r="C41" s="39" t="s">
        <v>87</v>
      </c>
      <c r="D41" s="26">
        <v>0</v>
      </c>
      <c r="E41" s="22" t="str">
        <f>IF(D41&gt; AVERAGE(D$5:$D$48)+STDEVA(D$5:$D$48),ROUNDDOWN(AVERAGE(D$5:$D$48)+STDEVA(D$5:$D$48),0),"")</f>
        <v/>
      </c>
      <c r="F41" s="22">
        <f t="shared" si="0"/>
        <v>0</v>
      </c>
      <c r="G41" s="17">
        <f t="shared" si="1"/>
        <v>1</v>
      </c>
      <c r="H41" s="17">
        <f t="shared" si="2"/>
        <v>0</v>
      </c>
      <c r="I41" s="17">
        <f t="shared" si="3"/>
        <v>0</v>
      </c>
      <c r="J41" s="17">
        <f t="shared" si="4"/>
        <v>0</v>
      </c>
      <c r="V41" s="48"/>
      <c r="W41" s="35"/>
    </row>
    <row r="42" spans="2:23" ht="15" x14ac:dyDescent="0.25">
      <c r="B42" s="14">
        <v>42</v>
      </c>
      <c r="C42" s="39" t="s">
        <v>50</v>
      </c>
      <c r="D42" s="26">
        <v>10</v>
      </c>
      <c r="E42" s="22" t="str">
        <f>IF(D42&gt; AVERAGE(D$5:$D$48)+STDEVA(D$5:$D$48),ROUNDDOWN(AVERAGE(D$5:$D$48)+STDEVA(D$5:$D$48),0),"")</f>
        <v/>
      </c>
      <c r="F42" s="22">
        <f t="shared" si="0"/>
        <v>10</v>
      </c>
      <c r="G42" s="17">
        <f t="shared" si="1"/>
        <v>0</v>
      </c>
      <c r="H42" s="17">
        <f t="shared" si="2"/>
        <v>0</v>
      </c>
      <c r="I42" s="17">
        <f t="shared" si="3"/>
        <v>1</v>
      </c>
      <c r="J42" s="17">
        <f t="shared" si="4"/>
        <v>0</v>
      </c>
      <c r="V42" s="42"/>
      <c r="W42" s="29"/>
    </row>
    <row r="43" spans="2:23" ht="15" x14ac:dyDescent="0.25">
      <c r="B43" s="14">
        <v>43</v>
      </c>
      <c r="C43" s="39" t="s">
        <v>51</v>
      </c>
      <c r="D43" s="26">
        <v>10</v>
      </c>
      <c r="E43" s="22" t="str">
        <f>IF(D43&gt; AVERAGE(D$5:$D$48)+STDEVA(D$5:$D$48),ROUNDDOWN(AVERAGE(D$5:$D$48)+STDEVA(D$5:$D$48),0),"")</f>
        <v/>
      </c>
      <c r="F43" s="22">
        <f t="shared" si="0"/>
        <v>10</v>
      </c>
      <c r="G43" s="17">
        <f t="shared" si="1"/>
        <v>0</v>
      </c>
      <c r="H43" s="17">
        <f t="shared" si="2"/>
        <v>0</v>
      </c>
      <c r="I43" s="17">
        <f t="shared" si="3"/>
        <v>1</v>
      </c>
      <c r="J43" s="17">
        <f t="shared" si="4"/>
        <v>0</v>
      </c>
      <c r="V43" s="42"/>
      <c r="W43" s="29"/>
    </row>
    <row r="44" spans="2:23" ht="15" x14ac:dyDescent="0.25">
      <c r="B44" s="14">
        <v>44</v>
      </c>
      <c r="C44" s="39" t="s">
        <v>78</v>
      </c>
      <c r="D44" s="26">
        <v>15</v>
      </c>
      <c r="E44" s="22" t="str">
        <f>IF(D44&gt; AVERAGE(D$5:$D$48)+STDEVA(D$5:$D$48),ROUNDDOWN(AVERAGE(D$5:$D$48)+STDEVA(D$5:$D$48),0),"")</f>
        <v/>
      </c>
      <c r="F44" s="22">
        <f t="shared" si="0"/>
        <v>15</v>
      </c>
      <c r="G44" s="17">
        <f t="shared" si="1"/>
        <v>0</v>
      </c>
      <c r="H44" s="17">
        <f t="shared" si="2"/>
        <v>0</v>
      </c>
      <c r="I44" s="17">
        <f t="shared" si="3"/>
        <v>1</v>
      </c>
      <c r="J44" s="17">
        <f t="shared" si="4"/>
        <v>0</v>
      </c>
      <c r="V44" s="42"/>
      <c r="W44" s="29"/>
    </row>
    <row r="45" spans="2:23" ht="15" x14ac:dyDescent="0.25">
      <c r="B45" s="14">
        <v>45</v>
      </c>
      <c r="C45" s="39" t="s">
        <v>81</v>
      </c>
      <c r="D45" s="26">
        <v>0</v>
      </c>
      <c r="E45" s="22" t="str">
        <f>IF(D45&gt; AVERAGE(D$5:$D$48)+STDEVA(D$5:$D$48),ROUNDDOWN(AVERAGE(D$5:$D$48)+STDEVA(D$5:$D$48),0),"")</f>
        <v/>
      </c>
      <c r="F45" s="22">
        <f t="shared" si="0"/>
        <v>0</v>
      </c>
      <c r="G45" s="17">
        <f t="shared" si="1"/>
        <v>1</v>
      </c>
      <c r="H45" s="17">
        <f t="shared" si="2"/>
        <v>0</v>
      </c>
      <c r="I45" s="17">
        <f t="shared" si="3"/>
        <v>0</v>
      </c>
      <c r="J45" s="17">
        <f t="shared" si="4"/>
        <v>0</v>
      </c>
      <c r="V45" s="42"/>
      <c r="W45" s="29"/>
    </row>
    <row r="46" spans="2:23" ht="15" x14ac:dyDescent="0.25">
      <c r="B46" s="14">
        <v>46</v>
      </c>
      <c r="C46" s="39" t="s">
        <v>55</v>
      </c>
      <c r="D46" s="26">
        <v>0</v>
      </c>
      <c r="E46" s="22" t="str">
        <f>IF(D46&gt; AVERAGE(D$5:$D$48)+STDEVA(D$5:$D$48),ROUNDDOWN(AVERAGE(D$5:$D$48)+STDEVA(D$5:$D$48),0),"")</f>
        <v/>
      </c>
      <c r="F46" s="22">
        <f t="shared" si="0"/>
        <v>0</v>
      </c>
      <c r="G46" s="17">
        <f t="shared" si="1"/>
        <v>1</v>
      </c>
      <c r="H46" s="17">
        <f t="shared" si="2"/>
        <v>0</v>
      </c>
      <c r="I46" s="17">
        <f t="shared" si="3"/>
        <v>0</v>
      </c>
      <c r="J46" s="17">
        <f t="shared" si="4"/>
        <v>0</v>
      </c>
      <c r="V46" s="46"/>
      <c r="W46" s="33"/>
    </row>
    <row r="47" spans="2:23" ht="15" x14ac:dyDescent="0.25">
      <c r="B47" s="14">
        <v>47</v>
      </c>
      <c r="C47" s="39" t="s">
        <v>8</v>
      </c>
      <c r="D47" s="26">
        <v>0</v>
      </c>
      <c r="E47" s="22" t="str">
        <f>IF(D47&gt; AVERAGE(D$5:$D$48)+STDEVA(D$5:$D$48),ROUNDDOWN(AVERAGE(D$5:$D$48)+STDEVA(D$5:$D$48),0),"")</f>
        <v/>
      </c>
      <c r="F47" s="22">
        <f t="shared" si="0"/>
        <v>0</v>
      </c>
      <c r="G47" s="17">
        <f t="shared" si="1"/>
        <v>1</v>
      </c>
      <c r="H47" s="17">
        <f t="shared" si="2"/>
        <v>0</v>
      </c>
      <c r="I47" s="17">
        <f t="shared" si="3"/>
        <v>0</v>
      </c>
      <c r="J47" s="17">
        <f t="shared" si="4"/>
        <v>0</v>
      </c>
      <c r="V47" s="44"/>
      <c r="W47" s="31"/>
    </row>
    <row r="48" spans="2:23" ht="15.75" thickBot="1" x14ac:dyDescent="0.3">
      <c r="B48" s="15">
        <v>48</v>
      </c>
      <c r="C48" s="40" t="s">
        <v>57</v>
      </c>
      <c r="D48" s="20">
        <v>0</v>
      </c>
      <c r="E48" s="20" t="str">
        <f>IF(D48&gt; AVERAGE(D$5:$D$48)+STDEVA(D$5:$D$48),ROUNDDOWN(AVERAGE(D$5:$D$48)+STDEVA(D$5:$D$48),0),"")</f>
        <v/>
      </c>
      <c r="F48" s="20">
        <f t="shared" si="0"/>
        <v>0</v>
      </c>
      <c r="G48" s="20">
        <f t="shared" si="1"/>
        <v>1</v>
      </c>
      <c r="H48" s="20">
        <f t="shared" si="2"/>
        <v>0</v>
      </c>
      <c r="I48" s="20">
        <f t="shared" si="3"/>
        <v>0</v>
      </c>
      <c r="J48" s="20">
        <f t="shared" si="4"/>
        <v>0</v>
      </c>
      <c r="P48" s="5"/>
      <c r="V48" s="46"/>
      <c r="W48" s="33"/>
    </row>
    <row r="49" spans="3:10" x14ac:dyDescent="0.2">
      <c r="C49" s="2"/>
      <c r="D49" s="3"/>
      <c r="E49" s="3"/>
      <c r="F49" s="3"/>
    </row>
    <row r="51" spans="3:10" x14ac:dyDescent="0.2">
      <c r="D51" s="6"/>
      <c r="E51" s="6"/>
      <c r="F51" s="6"/>
      <c r="J51" s="5"/>
    </row>
    <row r="52" spans="3:10" x14ac:dyDescent="0.2">
      <c r="J52" s="4"/>
    </row>
    <row r="53" spans="3:10" x14ac:dyDescent="0.2">
      <c r="J53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3:W53"/>
  <sheetViews>
    <sheetView tabSelected="1" workbookViewId="0">
      <selection activeCell="H2" sqref="H2"/>
    </sheetView>
  </sheetViews>
  <sheetFormatPr defaultRowHeight="12.75" x14ac:dyDescent="0.2"/>
  <cols>
    <col min="1" max="1" width="19.7109375" style="1" bestFit="1" customWidth="1"/>
    <col min="2" max="2" width="3.85546875" style="1" customWidth="1"/>
    <col min="3" max="3" width="22.7109375" style="1" bestFit="1" customWidth="1"/>
    <col min="4" max="4" width="10.7109375" style="49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8" width="9.140625" style="1"/>
    <col min="19" max="19" width="12" style="1" customWidth="1"/>
    <col min="20" max="16384" width="9.140625" style="1"/>
  </cols>
  <sheetData>
    <row r="3" spans="2:23" ht="13.5" thickBot="1" x14ac:dyDescent="0.25">
      <c r="S3" t="s">
        <v>24</v>
      </c>
      <c r="T3" s="23">
        <v>1.6180338999999999</v>
      </c>
    </row>
    <row r="4" spans="2:23" ht="13.5" thickBot="1" x14ac:dyDescent="0.25">
      <c r="B4" s="13" t="s">
        <v>7</v>
      </c>
      <c r="C4" s="59" t="s">
        <v>2</v>
      </c>
      <c r="D4" s="56" t="s">
        <v>10</v>
      </c>
      <c r="E4" s="13" t="s">
        <v>121</v>
      </c>
      <c r="F4" s="13" t="s">
        <v>122</v>
      </c>
      <c r="G4" s="16" t="s">
        <v>11</v>
      </c>
      <c r="H4" s="16" t="s">
        <v>12</v>
      </c>
      <c r="I4" s="16" t="s">
        <v>13</v>
      </c>
      <c r="J4" s="16" t="s">
        <v>14</v>
      </c>
      <c r="L4" s="21" t="s">
        <v>21</v>
      </c>
      <c r="M4" s="8">
        <f>(SUM(G5:G48)*M6+SUM(H5:H48)*M7+SUM(I5:I48)*M8+SUM(J5:J48)*M9)/(MAX(M6:M9)*(COUNT(B5:B48)))</f>
        <v>0.75568181818181823</v>
      </c>
      <c r="N4" s="8"/>
      <c r="O4"/>
      <c r="P4" s="21" t="s">
        <v>22</v>
      </c>
      <c r="Q4" s="8">
        <f>1- SUM(F5:F48)/(MAX(F5:F48)*COUNT(B5:B48))</f>
        <v>0.75</v>
      </c>
      <c r="S4" s="24" t="s">
        <v>25</v>
      </c>
      <c r="T4" s="8">
        <f>(T3^3*SUM(G5:G48)+T3^2*SUM(H5:H48)+T3*SUM(I5:I48)+SUM(J5:J48))/(COUNT(B5:B48)*T3^3)</f>
        <v>0.71195997142814882</v>
      </c>
    </row>
    <row r="5" spans="2:23" ht="14.25" customHeight="1" x14ac:dyDescent="0.25">
      <c r="B5" s="60">
        <v>2</v>
      </c>
      <c r="C5" s="57" t="s">
        <v>0</v>
      </c>
      <c r="D5" s="52">
        <v>15</v>
      </c>
      <c r="E5" s="22" t="str">
        <f>IF(D5&gt; AVERAGE(D$5:$D$48)+STDEVA(D$5:$D$48),ROUNDDOWN(AVERAGE(D$5:$D$48)+STDEVA(D$5:$D$48),0),"")</f>
        <v/>
      </c>
      <c r="F5" s="22">
        <f t="shared" ref="F5:F47" si="0">IF(E5="",D5,E5)</f>
        <v>15</v>
      </c>
      <c r="G5" s="17">
        <f t="shared" ref="G5:G48" si="1">IF($D5&lt;=1,1,0)</f>
        <v>0</v>
      </c>
      <c r="H5" s="17">
        <f t="shared" ref="H5:H48" si="2">IF(AND($D5&gt;1,$D5&lt;=$M$14),1,0)</f>
        <v>0</v>
      </c>
      <c r="I5" s="17">
        <f t="shared" ref="I5:I48" si="3">IF(AND($D5&lt;=$M$15,$D5 &gt; $M$14),1,0)</f>
        <v>1</v>
      </c>
      <c r="J5" s="17">
        <f t="shared" ref="J5:J48" si="4">IF($D5 &gt; $M$15,1,0)</f>
        <v>0</v>
      </c>
      <c r="L5" s="18"/>
      <c r="M5" s="18"/>
      <c r="N5" s="18"/>
      <c r="O5"/>
      <c r="P5"/>
      <c r="Q5"/>
      <c r="V5" s="41"/>
      <c r="W5" s="28"/>
    </row>
    <row r="6" spans="2:23" ht="15" x14ac:dyDescent="0.25">
      <c r="B6" s="60">
        <v>3</v>
      </c>
      <c r="C6" s="57" t="s">
        <v>3</v>
      </c>
      <c r="D6" s="52">
        <v>0</v>
      </c>
      <c r="E6" s="22" t="str">
        <f>IF(D6&gt; AVERAGE(D$5:$D$48)+STDEVA(D$5:$D$48),ROUNDDOWN(AVERAGE(D$5:$D$48)+STDEVA(D$5:$D$48),0),"")</f>
        <v/>
      </c>
      <c r="F6" s="22">
        <f t="shared" si="0"/>
        <v>0</v>
      </c>
      <c r="G6" s="17">
        <f t="shared" si="1"/>
        <v>1</v>
      </c>
      <c r="H6" s="17">
        <f t="shared" si="2"/>
        <v>0</v>
      </c>
      <c r="I6" s="17">
        <f t="shared" si="3"/>
        <v>0</v>
      </c>
      <c r="J6" s="17">
        <f t="shared" si="4"/>
        <v>0</v>
      </c>
      <c r="L6" s="18" t="s">
        <v>15</v>
      </c>
      <c r="M6" s="18">
        <v>4</v>
      </c>
      <c r="N6" s="18"/>
      <c r="O6"/>
      <c r="P6"/>
      <c r="Q6"/>
      <c r="V6" s="41"/>
      <c r="W6" s="28"/>
    </row>
    <row r="7" spans="2:23" ht="15.75" customHeight="1" x14ac:dyDescent="0.25">
      <c r="B7" s="60">
        <v>4</v>
      </c>
      <c r="C7" s="57" t="s">
        <v>80</v>
      </c>
      <c r="D7" s="52">
        <v>0</v>
      </c>
      <c r="E7" s="22" t="str">
        <f>IF(D7&gt; AVERAGE(D$5:$D$48)+STDEVA(D$5:$D$48),ROUNDDOWN(AVERAGE(D$5:$D$48)+STDEVA(D$5:$D$48),0),"")</f>
        <v/>
      </c>
      <c r="F7" s="22">
        <f t="shared" si="0"/>
        <v>0</v>
      </c>
      <c r="G7" s="17">
        <f t="shared" si="1"/>
        <v>1</v>
      </c>
      <c r="H7" s="17">
        <f t="shared" si="2"/>
        <v>0</v>
      </c>
      <c r="I7" s="17">
        <f t="shared" si="3"/>
        <v>0</v>
      </c>
      <c r="J7" s="17">
        <f t="shared" si="4"/>
        <v>0</v>
      </c>
      <c r="L7" s="18" t="s">
        <v>16</v>
      </c>
      <c r="M7" s="18">
        <v>3</v>
      </c>
      <c r="N7" s="18"/>
      <c r="O7"/>
      <c r="P7" t="s">
        <v>58</v>
      </c>
      <c r="Q7" s="8">
        <f>(M4+Q4)/2</f>
        <v>0.75284090909090917</v>
      </c>
      <c r="V7" s="41"/>
      <c r="W7" s="28"/>
    </row>
    <row r="8" spans="2:23" ht="15.75" customHeight="1" x14ac:dyDescent="0.25">
      <c r="B8" s="60">
        <v>5</v>
      </c>
      <c r="C8" s="57" t="s">
        <v>26</v>
      </c>
      <c r="D8" s="52">
        <v>0</v>
      </c>
      <c r="E8" s="22" t="str">
        <f>IF(D8&gt; AVERAGE(D$5:$D$48)+STDEVA(D$5:$D$48),ROUNDDOWN(AVERAGE(D$5:$D$48)+STDEVA(D$5:$D$48),0),"")</f>
        <v/>
      </c>
      <c r="F8" s="22">
        <f t="shared" si="0"/>
        <v>0</v>
      </c>
      <c r="G8" s="17">
        <f t="shared" si="1"/>
        <v>1</v>
      </c>
      <c r="H8" s="17">
        <f t="shared" si="2"/>
        <v>0</v>
      </c>
      <c r="I8" s="17">
        <f t="shared" si="3"/>
        <v>0</v>
      </c>
      <c r="J8" s="17">
        <f t="shared" si="4"/>
        <v>0</v>
      </c>
      <c r="L8" s="18" t="s">
        <v>17</v>
      </c>
      <c r="M8" s="18">
        <v>2</v>
      </c>
      <c r="N8" s="18"/>
      <c r="O8"/>
      <c r="P8"/>
      <c r="Q8"/>
      <c r="V8" s="41"/>
      <c r="W8" s="28"/>
    </row>
    <row r="9" spans="2:23" ht="15" x14ac:dyDescent="0.25">
      <c r="B9" s="60">
        <v>7</v>
      </c>
      <c r="C9" s="57" t="s">
        <v>27</v>
      </c>
      <c r="D9" s="52">
        <v>45</v>
      </c>
      <c r="E9" s="22">
        <f>IF(D9&gt; AVERAGE(D$5:$D$48)+STDEVA(D$5:$D$48),ROUNDDOWN(AVERAGE(D$5:$D$48)+STDEVA(D$5:$D$48),0),"")</f>
        <v>30</v>
      </c>
      <c r="F9" s="22">
        <f t="shared" si="0"/>
        <v>30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18</v>
      </c>
      <c r="M9" s="18">
        <v>1</v>
      </c>
      <c r="N9" s="18"/>
      <c r="O9"/>
      <c r="P9"/>
      <c r="Q9"/>
      <c r="V9" s="42"/>
      <c r="W9" s="29"/>
    </row>
    <row r="10" spans="2:23" ht="15" x14ac:dyDescent="0.25">
      <c r="B10" s="60">
        <v>8</v>
      </c>
      <c r="C10" s="57" t="s">
        <v>28</v>
      </c>
      <c r="D10" s="52">
        <v>0</v>
      </c>
      <c r="E10" s="22" t="str">
        <f>IF(D10&gt; AVERAGE(D$5:$D$48)+STDEVA(D$5:$D$48),ROUNDDOWN(AVERAGE(D$5:$D$48)+STDEVA(D$5:$D$48),0),"")</f>
        <v/>
      </c>
      <c r="F10" s="22">
        <f t="shared" si="0"/>
        <v>0</v>
      </c>
      <c r="G10" s="17">
        <f t="shared" si="1"/>
        <v>1</v>
      </c>
      <c r="H10" s="17">
        <f t="shared" si="2"/>
        <v>0</v>
      </c>
      <c r="I10" s="17">
        <f t="shared" si="3"/>
        <v>0</v>
      </c>
      <c r="J10" s="17">
        <f t="shared" si="4"/>
        <v>0</v>
      </c>
      <c r="L10" s="18"/>
      <c r="M10" s="18"/>
      <c r="N10" s="18"/>
      <c r="O10"/>
      <c r="P10"/>
      <c r="Q10"/>
      <c r="V10" s="43"/>
      <c r="W10" s="30"/>
    </row>
    <row r="11" spans="2:23" ht="15" x14ac:dyDescent="0.25">
      <c r="B11" s="60">
        <v>9</v>
      </c>
      <c r="C11" s="57" t="s">
        <v>1</v>
      </c>
      <c r="D11" s="52">
        <v>70</v>
      </c>
      <c r="E11" s="22">
        <f>IF(D11&gt; AVERAGE(D$5:$D$48)+STDEVA(D$5:$D$48),ROUNDDOWN(AVERAGE(D$5:$D$48)+STDEVA(D$5:$D$48),0),"")</f>
        <v>30</v>
      </c>
      <c r="F11" s="22">
        <f t="shared" si="0"/>
        <v>30</v>
      </c>
      <c r="G11" s="17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1</v>
      </c>
      <c r="L11" s="18" t="s">
        <v>9</v>
      </c>
      <c r="M11" s="18">
        <f>SUM(M6:M10)</f>
        <v>10</v>
      </c>
      <c r="N11" s="18"/>
      <c r="O11"/>
      <c r="P11"/>
      <c r="Q11"/>
      <c r="V11" s="44"/>
      <c r="W11" s="31"/>
    </row>
    <row r="12" spans="2:23" ht="15" x14ac:dyDescent="0.25">
      <c r="B12" s="60">
        <v>10</v>
      </c>
      <c r="C12" s="57" t="s">
        <v>4</v>
      </c>
      <c r="D12" s="52">
        <v>70</v>
      </c>
      <c r="E12" s="22">
        <f>IF(D12&gt; AVERAGE(D$5:$D$48)+STDEVA(D$5:$D$48),ROUNDDOWN(AVERAGE(D$5:$D$48)+STDEVA(D$5:$D$48),0),"")</f>
        <v>30</v>
      </c>
      <c r="F12" s="22">
        <f t="shared" si="0"/>
        <v>30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  <c r="V12" s="44"/>
      <c r="W12" s="31"/>
    </row>
    <row r="13" spans="2:23" ht="15" x14ac:dyDescent="0.25">
      <c r="B13" s="60">
        <v>11</v>
      </c>
      <c r="C13" s="57" t="s">
        <v>123</v>
      </c>
      <c r="D13" s="52">
        <v>15</v>
      </c>
      <c r="E13" s="22" t="str">
        <f>IF(D13&gt; AVERAGE(D$5:$D$48)+STDEVA(D$5:$D$48),ROUNDDOWN(AVERAGE(D$5:$D$48)+STDEVA(D$5:$D$48),0),"")</f>
        <v/>
      </c>
      <c r="F13" s="22">
        <f t="shared" si="0"/>
        <v>15</v>
      </c>
      <c r="G13" s="17">
        <f t="shared" si="1"/>
        <v>0</v>
      </c>
      <c r="H13" s="17">
        <f t="shared" si="2"/>
        <v>0</v>
      </c>
      <c r="I13" s="17">
        <f t="shared" si="3"/>
        <v>1</v>
      </c>
      <c r="J13" s="17">
        <f t="shared" si="4"/>
        <v>0</v>
      </c>
      <c r="L13"/>
      <c r="M13"/>
      <c r="N13"/>
      <c r="O13"/>
      <c r="P13"/>
      <c r="Q13"/>
      <c r="V13" s="45"/>
      <c r="W13" s="32"/>
    </row>
    <row r="14" spans="2:23" ht="15" x14ac:dyDescent="0.25">
      <c r="B14" s="60">
        <v>12</v>
      </c>
      <c r="C14" s="57" t="s">
        <v>44</v>
      </c>
      <c r="D14" s="52">
        <v>45</v>
      </c>
      <c r="E14" s="22">
        <f>IF(D14&gt; AVERAGE(D$5:$D$48)+STDEVA(D$5:$D$48),ROUNDDOWN(AVERAGE(D$5:$D$48)+STDEVA(D$5:$D$48),0),"")</f>
        <v>30</v>
      </c>
      <c r="F14" s="22">
        <f t="shared" si="0"/>
        <v>30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19</v>
      </c>
      <c r="M14">
        <v>9</v>
      </c>
      <c r="N14"/>
      <c r="O14"/>
      <c r="P14"/>
      <c r="Q14" s="8"/>
      <c r="V14" s="42"/>
      <c r="W14" s="29"/>
    </row>
    <row r="15" spans="2:23" ht="15" x14ac:dyDescent="0.25">
      <c r="B15" s="60">
        <v>13</v>
      </c>
      <c r="C15" s="57" t="s">
        <v>49</v>
      </c>
      <c r="D15" s="52">
        <v>60</v>
      </c>
      <c r="E15" s="22">
        <f>IF(D15&gt; AVERAGE(D$5:$D$48)+STDEVA(D$5:$D$48),ROUNDDOWN(AVERAGE(D$5:$D$48)+STDEVA(D$5:$D$48),0),"")</f>
        <v>30</v>
      </c>
      <c r="F15" s="22">
        <f t="shared" si="0"/>
        <v>30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20</v>
      </c>
      <c r="M15">
        <v>26</v>
      </c>
      <c r="N15"/>
      <c r="O15"/>
      <c r="P15"/>
      <c r="Q15"/>
      <c r="V15" s="46"/>
      <c r="W15" s="33"/>
    </row>
    <row r="16" spans="2:23" ht="15" x14ac:dyDescent="0.25">
      <c r="B16" s="60">
        <v>14</v>
      </c>
      <c r="C16" s="57" t="s">
        <v>6</v>
      </c>
      <c r="D16" s="52">
        <v>10</v>
      </c>
      <c r="E16" s="22" t="str">
        <f>IF(D16&gt; AVERAGE(D$5:$D$48)+STDEVA(D$5:$D$48),ROUNDDOWN(AVERAGE(D$5:$D$48)+STDEVA(D$5:$D$48),0),"")</f>
        <v/>
      </c>
      <c r="F16" s="22">
        <f t="shared" si="0"/>
        <v>10</v>
      </c>
      <c r="G16" s="17">
        <f t="shared" si="1"/>
        <v>0</v>
      </c>
      <c r="H16" s="17">
        <f t="shared" si="2"/>
        <v>0</v>
      </c>
      <c r="I16" s="17">
        <f t="shared" si="3"/>
        <v>1</v>
      </c>
      <c r="J16" s="17">
        <f t="shared" si="4"/>
        <v>0</v>
      </c>
      <c r="V16" s="45"/>
      <c r="W16" s="32"/>
    </row>
    <row r="17" spans="2:23" ht="15" x14ac:dyDescent="0.25">
      <c r="B17" s="60">
        <v>15</v>
      </c>
      <c r="C17" s="57" t="s">
        <v>30</v>
      </c>
      <c r="D17" s="52">
        <v>5</v>
      </c>
      <c r="E17" s="22" t="str">
        <f>IF(D17&gt; AVERAGE(D$5:$D$48)+STDEVA(D$5:$D$48),ROUNDDOWN(AVERAGE(D$5:$D$48)+STDEVA(D$5:$D$48),0),"")</f>
        <v/>
      </c>
      <c r="F17" s="22">
        <f t="shared" si="0"/>
        <v>5</v>
      </c>
      <c r="G17" s="17">
        <f t="shared" si="1"/>
        <v>0</v>
      </c>
      <c r="H17" s="17">
        <f t="shared" si="2"/>
        <v>1</v>
      </c>
      <c r="I17" s="17">
        <f t="shared" si="3"/>
        <v>0</v>
      </c>
      <c r="J17" s="17">
        <f t="shared" si="4"/>
        <v>0</v>
      </c>
      <c r="V17" s="45"/>
      <c r="W17" s="32"/>
    </row>
    <row r="18" spans="2:23" ht="15" x14ac:dyDescent="0.25">
      <c r="B18" s="60">
        <v>16</v>
      </c>
      <c r="C18" s="57" t="s">
        <v>5</v>
      </c>
      <c r="D18" s="52">
        <v>0</v>
      </c>
      <c r="E18" s="22" t="str">
        <f>IF(D18&gt; AVERAGE(D$5:$D$48)+STDEVA(D$5:$D$48),ROUNDDOWN(AVERAGE(D$5:$D$48)+STDEVA(D$5:$D$48),0),"")</f>
        <v/>
      </c>
      <c r="F18" s="22">
        <f t="shared" si="0"/>
        <v>0</v>
      </c>
      <c r="G18" s="17">
        <f t="shared" si="1"/>
        <v>1</v>
      </c>
      <c r="H18" s="17">
        <f t="shared" si="2"/>
        <v>0</v>
      </c>
      <c r="I18" s="17">
        <f t="shared" si="3"/>
        <v>0</v>
      </c>
      <c r="J18" s="17">
        <f t="shared" si="4"/>
        <v>0</v>
      </c>
      <c r="V18" s="45"/>
      <c r="W18" s="32"/>
    </row>
    <row r="19" spans="2:23" ht="15" x14ac:dyDescent="0.25">
      <c r="B19" s="60">
        <v>18</v>
      </c>
      <c r="C19" s="57" t="s">
        <v>35</v>
      </c>
      <c r="D19" s="52">
        <v>5</v>
      </c>
      <c r="E19" s="22" t="str">
        <f>IF(D19&gt; AVERAGE(D$5:$D$48)+STDEVA(D$5:$D$48),ROUNDDOWN(AVERAGE(D$5:$D$48)+STDEVA(D$5:$D$48),0),"")</f>
        <v/>
      </c>
      <c r="F19" s="22">
        <f t="shared" si="0"/>
        <v>5</v>
      </c>
      <c r="G19" s="17">
        <f t="shared" si="1"/>
        <v>0</v>
      </c>
      <c r="H19" s="17">
        <f t="shared" si="2"/>
        <v>1</v>
      </c>
      <c r="I19" s="17">
        <f t="shared" si="3"/>
        <v>0</v>
      </c>
      <c r="J19" s="17">
        <f t="shared" si="4"/>
        <v>0</v>
      </c>
      <c r="V19" s="47"/>
      <c r="W19" s="34"/>
    </row>
    <row r="20" spans="2:23" ht="15" x14ac:dyDescent="0.25">
      <c r="B20" s="60">
        <v>19</v>
      </c>
      <c r="C20" s="57" t="s">
        <v>29</v>
      </c>
      <c r="D20" s="52">
        <v>5</v>
      </c>
      <c r="E20" s="22" t="str">
        <f>IF(D20&gt; AVERAGE(D$5:$D$48)+STDEVA(D$5:$D$48),ROUNDDOWN(AVERAGE(D$5:$D$48)+STDEVA(D$5:$D$48),0),"")</f>
        <v/>
      </c>
      <c r="F20" s="22">
        <f t="shared" si="0"/>
        <v>5</v>
      </c>
      <c r="G20" s="17">
        <f t="shared" si="1"/>
        <v>0</v>
      </c>
      <c r="H20" s="17">
        <f t="shared" si="2"/>
        <v>1</v>
      </c>
      <c r="I20" s="17">
        <f t="shared" si="3"/>
        <v>0</v>
      </c>
      <c r="J20" s="17">
        <f t="shared" si="4"/>
        <v>0</v>
      </c>
      <c r="L20" s="1" t="s">
        <v>23</v>
      </c>
      <c r="M20" s="1" t="str">
        <f>IF(SUM(G5:J48)=COUNT(B5:B48),"Passed","FAILED")</f>
        <v>Passed</v>
      </c>
      <c r="V20" s="47"/>
      <c r="W20" s="34"/>
    </row>
    <row r="21" spans="2:23" ht="15" x14ac:dyDescent="0.25">
      <c r="B21" s="60">
        <v>20</v>
      </c>
      <c r="C21" s="57" t="s">
        <v>33</v>
      </c>
      <c r="D21" s="52">
        <v>10</v>
      </c>
      <c r="E21" s="22" t="str">
        <f>IF(D21&gt; AVERAGE(D$5:$D$48)+STDEVA(D$5:$D$48),ROUNDDOWN(AVERAGE(D$5:$D$48)+STDEVA(D$5:$D$48),0),"")</f>
        <v/>
      </c>
      <c r="F21" s="22">
        <f t="shared" si="0"/>
        <v>10</v>
      </c>
      <c r="G21" s="17">
        <f t="shared" si="1"/>
        <v>0</v>
      </c>
      <c r="H21" s="17">
        <f t="shared" si="2"/>
        <v>0</v>
      </c>
      <c r="I21" s="17">
        <f t="shared" si="3"/>
        <v>1</v>
      </c>
      <c r="J21" s="17">
        <f t="shared" si="4"/>
        <v>0</v>
      </c>
      <c r="V21" s="47"/>
      <c r="W21" s="34"/>
    </row>
    <row r="22" spans="2:23" ht="15" x14ac:dyDescent="0.25">
      <c r="B22" s="60">
        <v>21</v>
      </c>
      <c r="C22" s="57" t="s">
        <v>31</v>
      </c>
      <c r="D22" s="52">
        <v>10</v>
      </c>
      <c r="E22" s="22" t="str">
        <f>IF(D22&gt; AVERAGE(D$5:$D$48)+STDEVA(D$5:$D$48),ROUNDDOWN(AVERAGE(D$5:$D$48)+STDEVA(D$5:$D$48),0),"")</f>
        <v/>
      </c>
      <c r="F22" s="22">
        <f t="shared" si="0"/>
        <v>10</v>
      </c>
      <c r="G22" s="17">
        <f t="shared" si="1"/>
        <v>0</v>
      </c>
      <c r="H22" s="17">
        <f t="shared" si="2"/>
        <v>0</v>
      </c>
      <c r="I22" s="17">
        <f t="shared" si="3"/>
        <v>1</v>
      </c>
      <c r="J22" s="17">
        <f t="shared" si="4"/>
        <v>0</v>
      </c>
      <c r="V22" s="47"/>
      <c r="W22" s="34"/>
    </row>
    <row r="23" spans="2:23" ht="15" x14ac:dyDescent="0.25">
      <c r="B23" s="60">
        <v>22</v>
      </c>
      <c r="C23" s="57" t="s">
        <v>73</v>
      </c>
      <c r="D23" s="52">
        <v>5</v>
      </c>
      <c r="E23" s="22" t="str">
        <f>IF(D23&gt; AVERAGE(D$5:$D$48)+STDEVA(D$5:$D$48),ROUNDDOWN(AVERAGE(D$5:$D$48)+STDEVA(D$5:$D$48),0),"")</f>
        <v/>
      </c>
      <c r="F23" s="22">
        <f t="shared" si="0"/>
        <v>5</v>
      </c>
      <c r="G23" s="17">
        <f t="shared" si="1"/>
        <v>0</v>
      </c>
      <c r="H23" s="17">
        <f t="shared" si="2"/>
        <v>1</v>
      </c>
      <c r="I23" s="17">
        <f t="shared" si="3"/>
        <v>0</v>
      </c>
      <c r="J23" s="17">
        <f t="shared" si="4"/>
        <v>0</v>
      </c>
      <c r="V23" s="47"/>
      <c r="W23" s="34"/>
    </row>
    <row r="24" spans="2:23" ht="15" x14ac:dyDescent="0.25">
      <c r="B24" s="60">
        <v>23</v>
      </c>
      <c r="C24" s="57" t="s">
        <v>36</v>
      </c>
      <c r="D24" s="52">
        <v>0</v>
      </c>
      <c r="E24" s="22" t="str">
        <f>IF(D24&gt; AVERAGE(D$5:$D$48)+STDEVA(D$5:$D$48),ROUNDDOWN(AVERAGE(D$5:$D$48)+STDEVA(D$5:$D$48),0),"")</f>
        <v/>
      </c>
      <c r="F24" s="22">
        <f t="shared" si="0"/>
        <v>0</v>
      </c>
      <c r="G24" s="17">
        <f t="shared" si="1"/>
        <v>1</v>
      </c>
      <c r="H24" s="17">
        <f t="shared" si="2"/>
        <v>0</v>
      </c>
      <c r="I24" s="17">
        <f t="shared" si="3"/>
        <v>0</v>
      </c>
      <c r="J24" s="17">
        <f t="shared" si="4"/>
        <v>0</v>
      </c>
      <c r="V24" s="45"/>
      <c r="W24" s="34"/>
    </row>
    <row r="25" spans="2:23" ht="15" x14ac:dyDescent="0.25">
      <c r="B25" s="60">
        <v>24</v>
      </c>
      <c r="C25" s="57" t="s">
        <v>38</v>
      </c>
      <c r="D25" s="52">
        <v>5</v>
      </c>
      <c r="E25" s="22" t="str">
        <f>IF(D25&gt; AVERAGE(D$5:$D$48)+STDEVA(D$5:$D$48),ROUNDDOWN(AVERAGE(D$5:$D$48)+STDEVA(D$5:$D$48),0),"")</f>
        <v/>
      </c>
      <c r="F25" s="22">
        <f t="shared" si="0"/>
        <v>5</v>
      </c>
      <c r="G25" s="17">
        <f t="shared" si="1"/>
        <v>0</v>
      </c>
      <c r="H25" s="17">
        <f t="shared" si="2"/>
        <v>1</v>
      </c>
      <c r="I25" s="17">
        <f t="shared" si="3"/>
        <v>0</v>
      </c>
      <c r="J25" s="17">
        <f t="shared" si="4"/>
        <v>0</v>
      </c>
      <c r="V25" s="47"/>
      <c r="W25" s="34"/>
    </row>
    <row r="26" spans="2:23" ht="15" x14ac:dyDescent="0.25">
      <c r="B26" s="60">
        <v>26</v>
      </c>
      <c r="C26" s="57" t="s">
        <v>41</v>
      </c>
      <c r="D26" s="52">
        <v>50</v>
      </c>
      <c r="E26" s="22">
        <f>IF(D26&gt; AVERAGE(D$5:$D$48)+STDEVA(D$5:$D$48),ROUNDDOWN(AVERAGE(D$5:$D$48)+STDEVA(D$5:$D$48),0),"")</f>
        <v>30</v>
      </c>
      <c r="F26" s="22">
        <f t="shared" si="0"/>
        <v>30</v>
      </c>
      <c r="G26" s="17">
        <f t="shared" si="1"/>
        <v>0</v>
      </c>
      <c r="H26" s="17">
        <f t="shared" si="2"/>
        <v>0</v>
      </c>
      <c r="I26" s="17">
        <f t="shared" si="3"/>
        <v>0</v>
      </c>
      <c r="J26" s="17">
        <f t="shared" si="4"/>
        <v>1</v>
      </c>
      <c r="V26" s="47"/>
      <c r="W26" s="34"/>
    </row>
    <row r="27" spans="2:23" ht="15" x14ac:dyDescent="0.25">
      <c r="B27" s="60">
        <v>27</v>
      </c>
      <c r="C27" s="57" t="s">
        <v>39</v>
      </c>
      <c r="D27" s="52">
        <v>0</v>
      </c>
      <c r="E27" s="22" t="str">
        <f>IF(D27&gt; AVERAGE(D$5:$D$48)+STDEVA(D$5:$D$48),ROUNDDOWN(AVERAGE(D$5:$D$48)+STDEVA(D$5:$D$48),0),"")</f>
        <v/>
      </c>
      <c r="F27" s="22">
        <f t="shared" si="0"/>
        <v>0</v>
      </c>
      <c r="G27" s="17">
        <f t="shared" si="1"/>
        <v>1</v>
      </c>
      <c r="H27" s="17">
        <f t="shared" si="2"/>
        <v>0</v>
      </c>
      <c r="I27" s="17">
        <f t="shared" si="3"/>
        <v>0</v>
      </c>
      <c r="J27" s="17">
        <f t="shared" si="4"/>
        <v>0</v>
      </c>
      <c r="V27" s="48"/>
      <c r="W27" s="35"/>
    </row>
    <row r="28" spans="2:23" ht="15" x14ac:dyDescent="0.25">
      <c r="B28" s="60">
        <v>28</v>
      </c>
      <c r="C28" s="57" t="s">
        <v>32</v>
      </c>
      <c r="D28" s="52">
        <v>0</v>
      </c>
      <c r="E28" s="22" t="str">
        <f>IF(D28&gt; AVERAGE(D$5:$D$48)+STDEVA(D$5:$D$48),ROUNDDOWN(AVERAGE(D$5:$D$48)+STDEVA(D$5:$D$48),0),"")</f>
        <v/>
      </c>
      <c r="F28" s="22">
        <f t="shared" si="0"/>
        <v>0</v>
      </c>
      <c r="G28" s="17">
        <f t="shared" si="1"/>
        <v>1</v>
      </c>
      <c r="H28" s="17">
        <f t="shared" si="2"/>
        <v>0</v>
      </c>
      <c r="I28" s="17">
        <f t="shared" si="3"/>
        <v>0</v>
      </c>
      <c r="J28" s="17">
        <f t="shared" si="4"/>
        <v>0</v>
      </c>
      <c r="V28" s="48"/>
      <c r="W28" s="35"/>
    </row>
    <row r="29" spans="2:23" ht="15" x14ac:dyDescent="0.25">
      <c r="B29" s="60">
        <v>29</v>
      </c>
      <c r="C29" s="57" t="s">
        <v>37</v>
      </c>
      <c r="D29" s="52">
        <v>0</v>
      </c>
      <c r="E29" s="22" t="str">
        <f>IF(D29&gt; AVERAGE(D$5:$D$48)+STDEVA(D$5:$D$48),ROUNDDOWN(AVERAGE(D$5:$D$48)+STDEVA(D$5:$D$48),0),"")</f>
        <v/>
      </c>
      <c r="F29" s="22">
        <f t="shared" si="0"/>
        <v>0</v>
      </c>
      <c r="G29" s="17">
        <f t="shared" si="1"/>
        <v>1</v>
      </c>
      <c r="H29" s="17">
        <f t="shared" si="2"/>
        <v>0</v>
      </c>
      <c r="I29" s="17">
        <f t="shared" si="3"/>
        <v>0</v>
      </c>
      <c r="J29" s="17">
        <f t="shared" si="4"/>
        <v>0</v>
      </c>
      <c r="V29" s="48"/>
      <c r="W29" s="35"/>
    </row>
    <row r="30" spans="2:23" ht="15" x14ac:dyDescent="0.25">
      <c r="B30" s="60">
        <v>30</v>
      </c>
      <c r="C30" s="57" t="s">
        <v>34</v>
      </c>
      <c r="D30" s="52">
        <v>0</v>
      </c>
      <c r="E30" s="22" t="str">
        <f>IF(D30&gt; AVERAGE(D$5:$D$48)+STDEVA(D$5:$D$48),ROUNDDOWN(AVERAGE(D$5:$D$48)+STDEVA(D$5:$D$48),0),"")</f>
        <v/>
      </c>
      <c r="F30" s="22">
        <f t="shared" si="0"/>
        <v>0</v>
      </c>
      <c r="G30" s="17">
        <f t="shared" si="1"/>
        <v>1</v>
      </c>
      <c r="H30" s="17">
        <f t="shared" si="2"/>
        <v>0</v>
      </c>
      <c r="I30" s="17">
        <f t="shared" si="3"/>
        <v>0</v>
      </c>
      <c r="J30" s="17">
        <f t="shared" si="4"/>
        <v>0</v>
      </c>
      <c r="V30" s="48"/>
      <c r="W30" s="35"/>
    </row>
    <row r="31" spans="2:23" ht="15" x14ac:dyDescent="0.25">
      <c r="B31" s="60">
        <v>31</v>
      </c>
      <c r="C31" s="57" t="s">
        <v>74</v>
      </c>
      <c r="D31" s="52">
        <v>0</v>
      </c>
      <c r="E31" s="22" t="str">
        <f>IF(D31&gt; AVERAGE(D$5:$D$48)+STDEVA(D$5:$D$48),ROUNDDOWN(AVERAGE(D$5:$D$48)+STDEVA(D$5:$D$48),0),"")</f>
        <v/>
      </c>
      <c r="F31" s="22">
        <f t="shared" si="0"/>
        <v>0</v>
      </c>
      <c r="G31" s="17">
        <f t="shared" si="1"/>
        <v>1</v>
      </c>
      <c r="H31" s="17">
        <f t="shared" si="2"/>
        <v>0</v>
      </c>
      <c r="I31" s="17">
        <f t="shared" si="3"/>
        <v>0</v>
      </c>
      <c r="J31" s="17">
        <f t="shared" si="4"/>
        <v>0</v>
      </c>
      <c r="V31" s="48"/>
      <c r="W31" s="35"/>
    </row>
    <row r="32" spans="2:23" ht="15" x14ac:dyDescent="0.25">
      <c r="B32" s="60">
        <v>32</v>
      </c>
      <c r="C32" s="57" t="s">
        <v>42</v>
      </c>
      <c r="D32" s="52">
        <v>0</v>
      </c>
      <c r="E32" s="22" t="str">
        <f>IF(D32&gt; AVERAGE(D$5:$D$48)+STDEVA(D$5:$D$48),ROUNDDOWN(AVERAGE(D$5:$D$48)+STDEVA(D$5:$D$48),0),"")</f>
        <v/>
      </c>
      <c r="F32" s="22">
        <f t="shared" si="0"/>
        <v>0</v>
      </c>
      <c r="G32" s="17">
        <f t="shared" si="1"/>
        <v>1</v>
      </c>
      <c r="H32" s="17">
        <f t="shared" si="2"/>
        <v>0</v>
      </c>
      <c r="I32" s="17">
        <f t="shared" si="3"/>
        <v>0</v>
      </c>
      <c r="J32" s="17">
        <f t="shared" si="4"/>
        <v>0</v>
      </c>
      <c r="V32" s="48"/>
      <c r="W32" s="35"/>
    </row>
    <row r="33" spans="2:23" ht="15" x14ac:dyDescent="0.25">
      <c r="B33" s="60">
        <v>33</v>
      </c>
      <c r="C33" s="57" t="s">
        <v>40</v>
      </c>
      <c r="D33" s="52">
        <v>0</v>
      </c>
      <c r="E33" s="22" t="str">
        <f>IF(D33&gt; AVERAGE(D$5:$D$48)+STDEVA(D$5:$D$48),ROUNDDOWN(AVERAGE(D$5:$D$48)+STDEVA(D$5:$D$48),0),"")</f>
        <v/>
      </c>
      <c r="F33" s="22">
        <f t="shared" si="0"/>
        <v>0</v>
      </c>
      <c r="G33" s="17">
        <f t="shared" si="1"/>
        <v>1</v>
      </c>
      <c r="H33" s="17">
        <f t="shared" si="2"/>
        <v>0</v>
      </c>
      <c r="I33" s="17">
        <f t="shared" si="3"/>
        <v>0</v>
      </c>
      <c r="J33" s="17">
        <f t="shared" si="4"/>
        <v>0</v>
      </c>
      <c r="V33" s="48"/>
      <c r="W33" s="35"/>
    </row>
    <row r="34" spans="2:23" ht="12.75" customHeight="1" x14ac:dyDescent="0.25">
      <c r="B34" s="60">
        <v>35</v>
      </c>
      <c r="C34" s="57" t="s">
        <v>88</v>
      </c>
      <c r="D34" s="52">
        <v>0</v>
      </c>
      <c r="E34" s="22" t="str">
        <f>IF(D34&gt; AVERAGE(D$5:$D$48)+STDEVA(D$5:$D$48),ROUNDDOWN(AVERAGE(D$5:$D$48)+STDEVA(D$5:$D$48),0),"")</f>
        <v/>
      </c>
      <c r="F34" s="22">
        <f t="shared" si="0"/>
        <v>0</v>
      </c>
      <c r="G34" s="17">
        <f t="shared" si="1"/>
        <v>1</v>
      </c>
      <c r="H34" s="17">
        <f t="shared" si="2"/>
        <v>0</v>
      </c>
      <c r="I34" s="17">
        <f t="shared" si="3"/>
        <v>0</v>
      </c>
      <c r="J34" s="17">
        <f t="shared" si="4"/>
        <v>0</v>
      </c>
      <c r="V34" s="48"/>
      <c r="W34" s="35"/>
    </row>
    <row r="35" spans="2:23" ht="12" customHeight="1" x14ac:dyDescent="0.25">
      <c r="B35" s="60">
        <v>36</v>
      </c>
      <c r="C35" s="57" t="s">
        <v>89</v>
      </c>
      <c r="D35" s="52">
        <v>15</v>
      </c>
      <c r="E35" s="22" t="str">
        <f>IF(D35&gt; AVERAGE(D$5:$D$48)+STDEVA(D$5:$D$48),ROUNDDOWN(AVERAGE(D$5:$D$48)+STDEVA(D$5:$D$48),0),"")</f>
        <v/>
      </c>
      <c r="F35" s="22">
        <f t="shared" si="0"/>
        <v>15</v>
      </c>
      <c r="G35" s="17">
        <f t="shared" si="1"/>
        <v>0</v>
      </c>
      <c r="H35" s="17">
        <f t="shared" si="2"/>
        <v>0</v>
      </c>
      <c r="I35" s="17">
        <f t="shared" si="3"/>
        <v>1</v>
      </c>
      <c r="J35" s="17">
        <f t="shared" si="4"/>
        <v>0</v>
      </c>
      <c r="V35" s="48"/>
      <c r="W35" s="35"/>
    </row>
    <row r="36" spans="2:23" ht="15" x14ac:dyDescent="0.25">
      <c r="B36" s="60">
        <v>37</v>
      </c>
      <c r="C36" s="57" t="s">
        <v>113</v>
      </c>
      <c r="D36" s="52">
        <v>15</v>
      </c>
      <c r="E36" s="22" t="str">
        <f>IF(D36&gt; AVERAGE(D$5:$D$48)+STDEVA(D$5:$D$48),ROUNDDOWN(AVERAGE(D$5:$D$48)+STDEVA(D$5:$D$48),0),"")</f>
        <v/>
      </c>
      <c r="F36" s="22">
        <f t="shared" si="0"/>
        <v>15</v>
      </c>
      <c r="G36" s="17">
        <f t="shared" si="1"/>
        <v>0</v>
      </c>
      <c r="H36" s="17">
        <f t="shared" si="2"/>
        <v>0</v>
      </c>
      <c r="I36" s="17">
        <f t="shared" si="3"/>
        <v>1</v>
      </c>
      <c r="J36" s="17">
        <f t="shared" si="4"/>
        <v>0</v>
      </c>
      <c r="V36" s="48"/>
      <c r="W36" s="35"/>
    </row>
    <row r="37" spans="2:23" ht="15" x14ac:dyDescent="0.25">
      <c r="B37" s="60">
        <v>39</v>
      </c>
      <c r="C37" s="57" t="s">
        <v>48</v>
      </c>
      <c r="D37" s="52">
        <v>0</v>
      </c>
      <c r="E37" s="22" t="str">
        <f>IF(D37&gt; AVERAGE(D$5:$D$48)+STDEVA(D$5:$D$48),ROUNDDOWN(AVERAGE(D$5:$D$48)+STDEVA(D$5:$D$48),0),"")</f>
        <v/>
      </c>
      <c r="F37" s="22">
        <f t="shared" si="0"/>
        <v>0</v>
      </c>
      <c r="G37" s="17">
        <f t="shared" si="1"/>
        <v>1</v>
      </c>
      <c r="H37" s="17">
        <f t="shared" si="2"/>
        <v>0</v>
      </c>
      <c r="I37" s="17">
        <f t="shared" si="3"/>
        <v>0</v>
      </c>
      <c r="J37" s="17">
        <f t="shared" si="4"/>
        <v>0</v>
      </c>
      <c r="V37" s="48"/>
      <c r="W37" s="35"/>
    </row>
    <row r="38" spans="2:23" ht="15" x14ac:dyDescent="0.25">
      <c r="B38" s="60">
        <v>40</v>
      </c>
      <c r="C38" s="57" t="s">
        <v>52</v>
      </c>
      <c r="D38" s="52">
        <v>0</v>
      </c>
      <c r="E38" s="22" t="str">
        <f>IF(D38&gt; AVERAGE(D$5:$D$48)+STDEVA(D$5:$D$48),ROUNDDOWN(AVERAGE(D$5:$D$48)+STDEVA(D$5:$D$48),0),"")</f>
        <v/>
      </c>
      <c r="F38" s="22">
        <f t="shared" si="0"/>
        <v>0</v>
      </c>
      <c r="G38" s="17">
        <f t="shared" si="1"/>
        <v>1</v>
      </c>
      <c r="H38" s="17">
        <f t="shared" si="2"/>
        <v>0</v>
      </c>
      <c r="I38" s="17">
        <f t="shared" si="3"/>
        <v>0</v>
      </c>
      <c r="J38" s="17">
        <f t="shared" si="4"/>
        <v>0</v>
      </c>
      <c r="V38" s="48"/>
      <c r="W38" s="35"/>
    </row>
    <row r="39" spans="2:23" ht="15" x14ac:dyDescent="0.25">
      <c r="B39" s="60">
        <v>41</v>
      </c>
      <c r="C39" s="57" t="s">
        <v>53</v>
      </c>
      <c r="D39" s="52">
        <v>0</v>
      </c>
      <c r="E39" s="22" t="str">
        <f>IF(D39&gt; AVERAGE(D$5:$D$48)+STDEVA(D$5:$D$48),ROUNDDOWN(AVERAGE(D$5:$D$48)+STDEVA(D$5:$D$48),0),"")</f>
        <v/>
      </c>
      <c r="F39" s="22">
        <f t="shared" si="0"/>
        <v>0</v>
      </c>
      <c r="G39" s="17">
        <f t="shared" si="1"/>
        <v>1</v>
      </c>
      <c r="H39" s="17">
        <f t="shared" si="2"/>
        <v>0</v>
      </c>
      <c r="I39" s="17">
        <f t="shared" si="3"/>
        <v>0</v>
      </c>
      <c r="J39" s="17">
        <f t="shared" si="4"/>
        <v>0</v>
      </c>
      <c r="V39" s="48"/>
      <c r="W39" s="35"/>
    </row>
    <row r="40" spans="2:23" ht="15" x14ac:dyDescent="0.25">
      <c r="B40" s="60">
        <v>42</v>
      </c>
      <c r="C40" s="57" t="s">
        <v>77</v>
      </c>
      <c r="D40" s="52">
        <v>0</v>
      </c>
      <c r="E40" s="22" t="str">
        <f>IF(D40&gt; AVERAGE(D$5:$D$48)+STDEVA(D$5:$D$48),ROUNDDOWN(AVERAGE(D$5:$D$48)+STDEVA(D$5:$D$48),0),"")</f>
        <v/>
      </c>
      <c r="F40" s="22">
        <f t="shared" si="0"/>
        <v>0</v>
      </c>
      <c r="G40" s="17">
        <f t="shared" si="1"/>
        <v>1</v>
      </c>
      <c r="H40" s="17">
        <f t="shared" si="2"/>
        <v>0</v>
      </c>
      <c r="I40" s="17">
        <f t="shared" si="3"/>
        <v>0</v>
      </c>
      <c r="J40" s="17">
        <f t="shared" si="4"/>
        <v>0</v>
      </c>
      <c r="V40" s="48"/>
      <c r="W40" s="35"/>
    </row>
    <row r="41" spans="2:23" ht="15" x14ac:dyDescent="0.25">
      <c r="B41" s="60">
        <v>43</v>
      </c>
      <c r="C41" s="57" t="s">
        <v>87</v>
      </c>
      <c r="D41" s="52">
        <v>0</v>
      </c>
      <c r="E41" s="22" t="str">
        <f>IF(D41&gt; AVERAGE(D$5:$D$48)+STDEVA(D$5:$D$48),ROUNDDOWN(AVERAGE(D$5:$D$48)+STDEVA(D$5:$D$48),0),"")</f>
        <v/>
      </c>
      <c r="F41" s="22">
        <f t="shared" si="0"/>
        <v>0</v>
      </c>
      <c r="G41" s="17">
        <f t="shared" si="1"/>
        <v>1</v>
      </c>
      <c r="H41" s="17">
        <f t="shared" si="2"/>
        <v>0</v>
      </c>
      <c r="I41" s="17">
        <f t="shared" si="3"/>
        <v>0</v>
      </c>
      <c r="J41" s="17">
        <f t="shared" si="4"/>
        <v>0</v>
      </c>
      <c r="V41" s="48"/>
      <c r="W41" s="35"/>
    </row>
    <row r="42" spans="2:23" ht="15" x14ac:dyDescent="0.25">
      <c r="B42" s="60">
        <v>45</v>
      </c>
      <c r="C42" s="57" t="s">
        <v>50</v>
      </c>
      <c r="D42" s="52">
        <v>10</v>
      </c>
      <c r="E42" s="22" t="str">
        <f>IF(D42&gt; AVERAGE(D$5:$D$48)+STDEVA(D$5:$D$48),ROUNDDOWN(AVERAGE(D$5:$D$48)+STDEVA(D$5:$D$48),0),"")</f>
        <v/>
      </c>
      <c r="F42" s="22">
        <f t="shared" si="0"/>
        <v>10</v>
      </c>
      <c r="G42" s="17">
        <f t="shared" si="1"/>
        <v>0</v>
      </c>
      <c r="H42" s="17">
        <f t="shared" si="2"/>
        <v>0</v>
      </c>
      <c r="I42" s="17">
        <f t="shared" si="3"/>
        <v>1</v>
      </c>
      <c r="J42" s="17">
        <f t="shared" si="4"/>
        <v>0</v>
      </c>
      <c r="V42" s="42"/>
      <c r="W42" s="29"/>
    </row>
    <row r="43" spans="2:23" ht="15" x14ac:dyDescent="0.25">
      <c r="B43" s="60">
        <v>46</v>
      </c>
      <c r="C43" s="57" t="s">
        <v>51</v>
      </c>
      <c r="D43" s="52">
        <v>10</v>
      </c>
      <c r="E43" s="22" t="str">
        <f>IF(D43&gt; AVERAGE(D$5:$D$48)+STDEVA(D$5:$D$48),ROUNDDOWN(AVERAGE(D$5:$D$48)+STDEVA(D$5:$D$48),0),"")</f>
        <v/>
      </c>
      <c r="F43" s="22">
        <f t="shared" si="0"/>
        <v>10</v>
      </c>
      <c r="G43" s="17">
        <f t="shared" si="1"/>
        <v>0</v>
      </c>
      <c r="H43" s="17">
        <f t="shared" si="2"/>
        <v>0</v>
      </c>
      <c r="I43" s="17">
        <f t="shared" si="3"/>
        <v>1</v>
      </c>
      <c r="J43" s="17">
        <f t="shared" si="4"/>
        <v>0</v>
      </c>
      <c r="V43" s="42"/>
      <c r="W43" s="29"/>
    </row>
    <row r="44" spans="2:23" ht="15" x14ac:dyDescent="0.25">
      <c r="B44" s="60">
        <v>47</v>
      </c>
      <c r="C44" s="57" t="s">
        <v>78</v>
      </c>
      <c r="D44" s="52">
        <v>15</v>
      </c>
      <c r="E44" s="22" t="str">
        <f>IF(D44&gt; AVERAGE(D$5:$D$48)+STDEVA(D$5:$D$48),ROUNDDOWN(AVERAGE(D$5:$D$48)+STDEVA(D$5:$D$48),0),"")</f>
        <v/>
      </c>
      <c r="F44" s="22">
        <f t="shared" si="0"/>
        <v>15</v>
      </c>
      <c r="G44" s="17">
        <f t="shared" si="1"/>
        <v>0</v>
      </c>
      <c r="H44" s="17">
        <f t="shared" si="2"/>
        <v>0</v>
      </c>
      <c r="I44" s="17">
        <f t="shared" si="3"/>
        <v>1</v>
      </c>
      <c r="J44" s="17">
        <f t="shared" si="4"/>
        <v>0</v>
      </c>
      <c r="V44" s="42"/>
      <c r="W44" s="29"/>
    </row>
    <row r="45" spans="2:23" ht="15" x14ac:dyDescent="0.25">
      <c r="B45" s="60">
        <v>48</v>
      </c>
      <c r="C45" s="57" t="s">
        <v>81</v>
      </c>
      <c r="D45" s="52">
        <v>0</v>
      </c>
      <c r="E45" s="22" t="str">
        <f>IF(D45&gt; AVERAGE(D$5:$D$48)+STDEVA(D$5:$D$48),ROUNDDOWN(AVERAGE(D$5:$D$48)+STDEVA(D$5:$D$48),0),"")</f>
        <v/>
      </c>
      <c r="F45" s="22">
        <f t="shared" si="0"/>
        <v>0</v>
      </c>
      <c r="G45" s="17">
        <f t="shared" si="1"/>
        <v>1</v>
      </c>
      <c r="H45" s="17">
        <f t="shared" si="2"/>
        <v>0</v>
      </c>
      <c r="I45" s="17">
        <f t="shared" si="3"/>
        <v>0</v>
      </c>
      <c r="J45" s="17">
        <f t="shared" si="4"/>
        <v>0</v>
      </c>
      <c r="V45" s="42"/>
      <c r="W45" s="29"/>
    </row>
    <row r="46" spans="2:23" ht="15" x14ac:dyDescent="0.25">
      <c r="B46" s="60">
        <v>50</v>
      </c>
      <c r="C46" s="57" t="s">
        <v>55</v>
      </c>
      <c r="D46" s="52">
        <v>0</v>
      </c>
      <c r="E46" s="22" t="str">
        <f>IF(D46&gt; AVERAGE(D$5:$D$48)+STDEVA(D$5:$D$48),ROUNDDOWN(AVERAGE(D$5:$D$48)+STDEVA(D$5:$D$48),0),"")</f>
        <v/>
      </c>
      <c r="F46" s="22">
        <f t="shared" si="0"/>
        <v>0</v>
      </c>
      <c r="G46" s="17">
        <f t="shared" si="1"/>
        <v>1</v>
      </c>
      <c r="H46" s="17">
        <f t="shared" si="2"/>
        <v>0</v>
      </c>
      <c r="I46" s="17">
        <f t="shared" si="3"/>
        <v>0</v>
      </c>
      <c r="J46" s="17">
        <f t="shared" si="4"/>
        <v>0</v>
      </c>
      <c r="V46" s="46"/>
      <c r="W46" s="33"/>
    </row>
    <row r="47" spans="2:23" ht="15" x14ac:dyDescent="0.25">
      <c r="B47" s="60">
        <v>51</v>
      </c>
      <c r="C47" s="57" t="s">
        <v>8</v>
      </c>
      <c r="D47" s="52">
        <v>0</v>
      </c>
      <c r="E47" s="22" t="str">
        <f>IF(D47&gt; AVERAGE(D$5:$D$48)+STDEVA(D$5:$D$48),ROUNDDOWN(AVERAGE(D$5:$D$48)+STDEVA(D$5:$D$48),0),"")</f>
        <v/>
      </c>
      <c r="F47" s="22">
        <f t="shared" si="0"/>
        <v>0</v>
      </c>
      <c r="G47" s="17">
        <f t="shared" si="1"/>
        <v>1</v>
      </c>
      <c r="H47" s="17">
        <f t="shared" si="2"/>
        <v>0</v>
      </c>
      <c r="I47" s="17">
        <f t="shared" si="3"/>
        <v>0</v>
      </c>
      <c r="J47" s="17">
        <f t="shared" si="4"/>
        <v>0</v>
      </c>
      <c r="V47" s="44"/>
      <c r="W47" s="31"/>
    </row>
    <row r="48" spans="2:23" ht="15.75" thickBot="1" x14ac:dyDescent="0.3">
      <c r="B48" s="61">
        <v>52</v>
      </c>
      <c r="C48" s="58" t="s">
        <v>90</v>
      </c>
      <c r="D48" s="53">
        <v>0</v>
      </c>
      <c r="E48" s="54"/>
      <c r="F48" s="54">
        <f>IF(E48="",D48,E48)</f>
        <v>0</v>
      </c>
      <c r="G48" s="55">
        <f t="shared" si="1"/>
        <v>1</v>
      </c>
      <c r="H48" s="55">
        <f t="shared" si="2"/>
        <v>0</v>
      </c>
      <c r="I48" s="55">
        <f t="shared" si="3"/>
        <v>0</v>
      </c>
      <c r="J48" s="55">
        <f t="shared" si="4"/>
        <v>0</v>
      </c>
      <c r="P48" s="5"/>
      <c r="V48" s="46"/>
      <c r="W48" s="33"/>
    </row>
    <row r="49" spans="3:10" x14ac:dyDescent="0.2">
      <c r="C49" s="2"/>
      <c r="D49" s="50"/>
      <c r="E49" s="3"/>
      <c r="F49" s="3"/>
    </row>
    <row r="51" spans="3:10" x14ac:dyDescent="0.2">
      <c r="D51" s="51"/>
      <c r="E51" s="6"/>
      <c r="F51" s="6"/>
      <c r="J51" s="5"/>
    </row>
    <row r="52" spans="3:10" x14ac:dyDescent="0.2">
      <c r="J52" s="4"/>
    </row>
    <row r="53" spans="3:10" x14ac:dyDescent="0.2">
      <c r="J53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3:W53"/>
  <sheetViews>
    <sheetView workbookViewId="0">
      <selection activeCell="M4" sqref="M4"/>
    </sheetView>
  </sheetViews>
  <sheetFormatPr defaultRowHeight="12.75" x14ac:dyDescent="0.2"/>
  <cols>
    <col min="1" max="1" width="19.7109375" style="1" bestFit="1" customWidth="1"/>
    <col min="2" max="2" width="3.85546875" style="1" customWidth="1"/>
    <col min="3" max="3" width="22.7109375" style="1" bestFit="1" customWidth="1"/>
    <col min="4" max="4" width="10.7109375" style="49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8" width="9.140625" style="1"/>
    <col min="19" max="19" width="12" style="1" customWidth="1"/>
    <col min="20" max="16384" width="9.140625" style="1"/>
  </cols>
  <sheetData>
    <row r="3" spans="2:23" ht="13.5" thickBot="1" x14ac:dyDescent="0.25">
      <c r="S3" t="s">
        <v>24</v>
      </c>
      <c r="T3" s="23">
        <v>1.6180338999999999</v>
      </c>
    </row>
    <row r="4" spans="2:23" ht="13.5" thickBot="1" x14ac:dyDescent="0.25">
      <c r="B4" s="13" t="s">
        <v>7</v>
      </c>
      <c r="C4" s="59" t="s">
        <v>2</v>
      </c>
      <c r="D4" s="56" t="s">
        <v>10</v>
      </c>
      <c r="E4" s="13" t="s">
        <v>121</v>
      </c>
      <c r="F4" s="13" t="s">
        <v>122</v>
      </c>
      <c r="G4" s="16" t="s">
        <v>11</v>
      </c>
      <c r="H4" s="16" t="s">
        <v>12</v>
      </c>
      <c r="I4" s="16" t="s">
        <v>13</v>
      </c>
      <c r="J4" s="16" t="s">
        <v>14</v>
      </c>
      <c r="L4" s="21" t="s">
        <v>21</v>
      </c>
      <c r="M4" s="8">
        <f>(SUM(G5:G48)*M6+SUM(H5:H48)*M7+SUM(I5:I48)*M8+SUM(J5:J48)*M9)/(MAX(M6:M9)*(COUNT(B5:B48)))</f>
        <v>0.81818181818181823</v>
      </c>
      <c r="N4" s="8"/>
      <c r="O4"/>
      <c r="P4" s="21" t="s">
        <v>22</v>
      </c>
      <c r="Q4" s="8">
        <f>1- SUM(F5:F48)/(MAX(F5:F48)*COUNT(B5:B48))</f>
        <v>0.84562607204116635</v>
      </c>
      <c r="S4" s="24" t="s">
        <v>25</v>
      </c>
      <c r="T4" s="8">
        <f>(T3^3*SUM(G5:G48)+T3^2*SUM(H5:H48)+T3*SUM(I5:I48)+SUM(J5:J48))/(COUNT(B5:B48)*T3^3)</f>
        <v>0.78882283003950893</v>
      </c>
    </row>
    <row r="5" spans="2:23" ht="14.25" customHeight="1" x14ac:dyDescent="0.25">
      <c r="B5" s="60">
        <v>2</v>
      </c>
      <c r="C5" s="57" t="s">
        <v>0</v>
      </c>
      <c r="D5" s="52">
        <v>15</v>
      </c>
      <c r="E5" s="22" t="str">
        <f>IF(D5&gt; AVERAGE(D$5:$D$48)+STDEVA(D$5:$D$48),ROUNDDOWN(AVERAGE(D$5:$D$48)+STDEVA(D$5:$D$48),0),"")</f>
        <v/>
      </c>
      <c r="F5" s="22">
        <f t="shared" ref="F5:F48" si="0">IF(E5="",D5,E5)</f>
        <v>15</v>
      </c>
      <c r="G5" s="17">
        <f t="shared" ref="G5:G48" si="1">IF($D5&lt;=1,1,0)</f>
        <v>0</v>
      </c>
      <c r="H5" s="17">
        <f t="shared" ref="H5:H48" si="2">IF(AND($D5&gt;1,$D5&lt;=$M$14),1,0)</f>
        <v>0</v>
      </c>
      <c r="I5" s="17">
        <f t="shared" ref="I5:I48" si="3">IF(AND($D5&lt;=$M$15,$D5 &gt; $M$14),1,0)</f>
        <v>1</v>
      </c>
      <c r="J5" s="17">
        <f t="shared" ref="J5:J48" si="4">IF($D5 &gt; $M$15,1,0)</f>
        <v>0</v>
      </c>
      <c r="L5" s="18"/>
      <c r="M5" s="18"/>
      <c r="N5" s="18"/>
      <c r="O5"/>
      <c r="P5"/>
      <c r="Q5"/>
      <c r="V5" s="41"/>
      <c r="W5" s="28"/>
    </row>
    <row r="6" spans="2:23" ht="15" x14ac:dyDescent="0.25">
      <c r="B6" s="60">
        <v>3</v>
      </c>
      <c r="C6" s="57" t="s">
        <v>3</v>
      </c>
      <c r="D6" s="52">
        <v>0</v>
      </c>
      <c r="E6" s="22" t="str">
        <f>IF(D6&gt; AVERAGE(D$5:$D$48)+STDEVA(D$5:$D$48),ROUNDDOWN(AVERAGE(D$5:$D$48)+STDEVA(D$5:$D$48),0),"")</f>
        <v/>
      </c>
      <c r="F6" s="22">
        <f t="shared" si="0"/>
        <v>0</v>
      </c>
      <c r="G6" s="17">
        <f t="shared" si="1"/>
        <v>1</v>
      </c>
      <c r="H6" s="17">
        <f t="shared" si="2"/>
        <v>0</v>
      </c>
      <c r="I6" s="17">
        <f t="shared" si="3"/>
        <v>0</v>
      </c>
      <c r="J6" s="17">
        <f t="shared" si="4"/>
        <v>0</v>
      </c>
      <c r="L6" s="18" t="s">
        <v>15</v>
      </c>
      <c r="M6" s="18">
        <v>4</v>
      </c>
      <c r="N6" s="18"/>
      <c r="O6"/>
      <c r="P6"/>
      <c r="Q6"/>
      <c r="V6" s="41"/>
      <c r="W6" s="28"/>
    </row>
    <row r="7" spans="2:23" ht="15.75" customHeight="1" x14ac:dyDescent="0.25">
      <c r="B7" s="60">
        <v>4</v>
      </c>
      <c r="C7" s="57" t="s">
        <v>80</v>
      </c>
      <c r="D7" s="52">
        <v>0</v>
      </c>
      <c r="E7" s="22" t="str">
        <f>IF(D7&gt; AVERAGE(D$5:$D$48)+STDEVA(D$5:$D$48),ROUNDDOWN(AVERAGE(D$5:$D$48)+STDEVA(D$5:$D$48),0),"")</f>
        <v/>
      </c>
      <c r="F7" s="22">
        <f t="shared" si="0"/>
        <v>0</v>
      </c>
      <c r="G7" s="17">
        <f t="shared" si="1"/>
        <v>1</v>
      </c>
      <c r="H7" s="17">
        <f t="shared" si="2"/>
        <v>0</v>
      </c>
      <c r="I7" s="17">
        <f t="shared" si="3"/>
        <v>0</v>
      </c>
      <c r="J7" s="17">
        <f t="shared" si="4"/>
        <v>0</v>
      </c>
      <c r="L7" s="18" t="s">
        <v>16</v>
      </c>
      <c r="M7" s="18">
        <v>3</v>
      </c>
      <c r="N7" s="18"/>
      <c r="O7"/>
      <c r="P7" t="s">
        <v>58</v>
      </c>
      <c r="Q7" s="8">
        <f>(M4+Q4)/2</f>
        <v>0.83190394511149224</v>
      </c>
      <c r="V7" s="41"/>
      <c r="W7" s="28"/>
    </row>
    <row r="8" spans="2:23" ht="15.75" customHeight="1" x14ac:dyDescent="0.25">
      <c r="B8" s="60">
        <v>5</v>
      </c>
      <c r="C8" s="57" t="s">
        <v>26</v>
      </c>
      <c r="D8" s="52">
        <v>0</v>
      </c>
      <c r="E8" s="22" t="str">
        <f>IF(D8&gt; AVERAGE(D$5:$D$48)+STDEVA(D$5:$D$48),ROUNDDOWN(AVERAGE(D$5:$D$48)+STDEVA(D$5:$D$48),0),"")</f>
        <v/>
      </c>
      <c r="F8" s="22">
        <f t="shared" si="0"/>
        <v>0</v>
      </c>
      <c r="G8" s="17">
        <f t="shared" si="1"/>
        <v>1</v>
      </c>
      <c r="H8" s="17">
        <f t="shared" si="2"/>
        <v>0</v>
      </c>
      <c r="I8" s="17">
        <f t="shared" si="3"/>
        <v>0</v>
      </c>
      <c r="J8" s="17">
        <f t="shared" si="4"/>
        <v>0</v>
      </c>
      <c r="L8" s="18" t="s">
        <v>17</v>
      </c>
      <c r="M8" s="18">
        <v>2</v>
      </c>
      <c r="N8" s="18"/>
      <c r="O8"/>
      <c r="P8"/>
      <c r="Q8"/>
      <c r="V8" s="41"/>
      <c r="W8" s="28"/>
    </row>
    <row r="9" spans="2:23" ht="15" x14ac:dyDescent="0.25">
      <c r="B9" s="60">
        <v>7</v>
      </c>
      <c r="C9" s="57" t="s">
        <v>27</v>
      </c>
      <c r="D9" s="52">
        <v>100</v>
      </c>
      <c r="E9" s="22">
        <f>IF(D9&gt; AVERAGE(D$5:$D$48)+STDEVA(D$5:$D$48),ROUNDDOWN(AVERAGE(D$5:$D$48)+STDEVA(D$5:$D$48),0),"")</f>
        <v>53</v>
      </c>
      <c r="F9" s="22">
        <f t="shared" si="0"/>
        <v>53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18</v>
      </c>
      <c r="M9" s="18">
        <v>1</v>
      </c>
      <c r="N9" s="18"/>
      <c r="O9"/>
      <c r="P9"/>
      <c r="Q9"/>
      <c r="V9" s="42"/>
      <c r="W9" s="29"/>
    </row>
    <row r="10" spans="2:23" ht="15" x14ac:dyDescent="0.25">
      <c r="B10" s="60">
        <v>8</v>
      </c>
      <c r="C10" s="57" t="s">
        <v>28</v>
      </c>
      <c r="D10" s="52">
        <v>0</v>
      </c>
      <c r="E10" s="22" t="str">
        <f>IF(D10&gt; AVERAGE(D$5:$D$48)+STDEVA(D$5:$D$48),ROUNDDOWN(AVERAGE(D$5:$D$48)+STDEVA(D$5:$D$48),0),"")</f>
        <v/>
      </c>
      <c r="F10" s="22">
        <f t="shared" si="0"/>
        <v>0</v>
      </c>
      <c r="G10" s="17">
        <f t="shared" si="1"/>
        <v>1</v>
      </c>
      <c r="H10" s="17">
        <f t="shared" si="2"/>
        <v>0</v>
      </c>
      <c r="I10" s="17">
        <f t="shared" si="3"/>
        <v>0</v>
      </c>
      <c r="J10" s="17">
        <f t="shared" si="4"/>
        <v>0</v>
      </c>
      <c r="L10" s="18"/>
      <c r="M10" s="18"/>
      <c r="N10" s="18"/>
      <c r="O10"/>
      <c r="P10"/>
      <c r="Q10"/>
      <c r="V10" s="43"/>
      <c r="W10" s="30"/>
    </row>
    <row r="11" spans="2:23" ht="15" x14ac:dyDescent="0.25">
      <c r="B11" s="60">
        <v>9</v>
      </c>
      <c r="C11" s="57" t="s">
        <v>1</v>
      </c>
      <c r="D11" s="52">
        <v>135</v>
      </c>
      <c r="E11" s="22">
        <f>IF(D11&gt; AVERAGE(D$5:$D$48)+STDEVA(D$5:$D$48),ROUNDDOWN(AVERAGE(D$5:$D$48)+STDEVA(D$5:$D$48),0),"")</f>
        <v>53</v>
      </c>
      <c r="F11" s="22">
        <f t="shared" si="0"/>
        <v>53</v>
      </c>
      <c r="G11" s="17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1</v>
      </c>
      <c r="L11" s="18" t="s">
        <v>9</v>
      </c>
      <c r="M11" s="18">
        <f>SUM(M6:M10)</f>
        <v>10</v>
      </c>
      <c r="N11" s="18"/>
      <c r="O11"/>
      <c r="P11"/>
      <c r="Q11"/>
      <c r="V11" s="44"/>
      <c r="W11" s="31"/>
    </row>
    <row r="12" spans="2:23" ht="15" x14ac:dyDescent="0.25">
      <c r="B12" s="60">
        <v>10</v>
      </c>
      <c r="C12" s="57" t="s">
        <v>4</v>
      </c>
      <c r="D12" s="52">
        <v>135</v>
      </c>
      <c r="E12" s="22">
        <f>IF(D12&gt; AVERAGE(D$5:$D$48)+STDEVA(D$5:$D$48),ROUNDDOWN(AVERAGE(D$5:$D$48)+STDEVA(D$5:$D$48),0),"")</f>
        <v>53</v>
      </c>
      <c r="F12" s="22">
        <f t="shared" si="0"/>
        <v>53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  <c r="V12" s="44"/>
      <c r="W12" s="31"/>
    </row>
    <row r="13" spans="2:23" ht="15" x14ac:dyDescent="0.25">
      <c r="B13" s="60">
        <v>11</v>
      </c>
      <c r="C13" s="57" t="s">
        <v>123</v>
      </c>
      <c r="D13" s="52">
        <v>15</v>
      </c>
      <c r="E13" s="22" t="str">
        <f>IF(D13&gt; AVERAGE(D$5:$D$48)+STDEVA(D$5:$D$48),ROUNDDOWN(AVERAGE(D$5:$D$48)+STDEVA(D$5:$D$48),0),"")</f>
        <v/>
      </c>
      <c r="F13" s="22">
        <f t="shared" si="0"/>
        <v>15</v>
      </c>
      <c r="G13" s="17">
        <f t="shared" si="1"/>
        <v>0</v>
      </c>
      <c r="H13" s="17">
        <f t="shared" si="2"/>
        <v>0</v>
      </c>
      <c r="I13" s="17">
        <f t="shared" si="3"/>
        <v>1</v>
      </c>
      <c r="J13" s="17">
        <f t="shared" si="4"/>
        <v>0</v>
      </c>
      <c r="L13"/>
      <c r="M13"/>
      <c r="N13"/>
      <c r="O13"/>
      <c r="P13"/>
      <c r="Q13"/>
      <c r="V13" s="45"/>
      <c r="W13" s="32"/>
    </row>
    <row r="14" spans="2:23" ht="15" x14ac:dyDescent="0.25">
      <c r="B14" s="60">
        <v>12</v>
      </c>
      <c r="C14" s="57" t="s">
        <v>44</v>
      </c>
      <c r="D14" s="52">
        <v>100</v>
      </c>
      <c r="E14" s="22">
        <f>IF(D14&gt; AVERAGE(D$5:$D$48)+STDEVA(D$5:$D$48),ROUNDDOWN(AVERAGE(D$5:$D$48)+STDEVA(D$5:$D$48),0),"")</f>
        <v>53</v>
      </c>
      <c r="F14" s="22">
        <f t="shared" si="0"/>
        <v>53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19</v>
      </c>
      <c r="M14">
        <v>9</v>
      </c>
      <c r="N14"/>
      <c r="O14"/>
      <c r="P14"/>
      <c r="Q14" s="8"/>
      <c r="V14" s="42"/>
      <c r="W14" s="29"/>
    </row>
    <row r="15" spans="2:23" ht="15" x14ac:dyDescent="0.25">
      <c r="B15" s="60">
        <v>13</v>
      </c>
      <c r="C15" s="57" t="s">
        <v>49</v>
      </c>
      <c r="D15" s="52">
        <v>125</v>
      </c>
      <c r="E15" s="22">
        <f>IF(D15&gt; AVERAGE(D$5:$D$48)+STDEVA(D$5:$D$48),ROUNDDOWN(AVERAGE(D$5:$D$48)+STDEVA(D$5:$D$48),0),"")</f>
        <v>53</v>
      </c>
      <c r="F15" s="22">
        <f t="shared" si="0"/>
        <v>53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20</v>
      </c>
      <c r="M15">
        <v>26</v>
      </c>
      <c r="N15"/>
      <c r="O15"/>
      <c r="P15"/>
      <c r="Q15"/>
      <c r="V15" s="46"/>
      <c r="W15" s="33"/>
    </row>
    <row r="16" spans="2:23" ht="15" x14ac:dyDescent="0.25">
      <c r="B16" s="60">
        <v>14</v>
      </c>
      <c r="C16" s="57" t="s">
        <v>6</v>
      </c>
      <c r="D16" s="52">
        <v>10</v>
      </c>
      <c r="E16" s="22" t="str">
        <f>IF(D16&gt; AVERAGE(D$5:$D$48)+STDEVA(D$5:$D$48),ROUNDDOWN(AVERAGE(D$5:$D$48)+STDEVA(D$5:$D$48),0),"")</f>
        <v/>
      </c>
      <c r="F16" s="22">
        <f t="shared" si="0"/>
        <v>10</v>
      </c>
      <c r="G16" s="17">
        <f t="shared" si="1"/>
        <v>0</v>
      </c>
      <c r="H16" s="17">
        <f t="shared" si="2"/>
        <v>0</v>
      </c>
      <c r="I16" s="17">
        <f t="shared" si="3"/>
        <v>1</v>
      </c>
      <c r="J16" s="17">
        <f t="shared" si="4"/>
        <v>0</v>
      </c>
      <c r="V16" s="45"/>
      <c r="W16" s="32"/>
    </row>
    <row r="17" spans="2:23" ht="15" x14ac:dyDescent="0.25">
      <c r="B17" s="60">
        <v>15</v>
      </c>
      <c r="C17" s="57" t="s">
        <v>30</v>
      </c>
      <c r="D17" s="52">
        <v>5</v>
      </c>
      <c r="E17" s="22" t="str">
        <f>IF(D17&gt; AVERAGE(D$5:$D$48)+STDEVA(D$5:$D$48),ROUNDDOWN(AVERAGE(D$5:$D$48)+STDEVA(D$5:$D$48),0),"")</f>
        <v/>
      </c>
      <c r="F17" s="22">
        <f t="shared" si="0"/>
        <v>5</v>
      </c>
      <c r="G17" s="17">
        <f t="shared" si="1"/>
        <v>0</v>
      </c>
      <c r="H17" s="17">
        <f t="shared" si="2"/>
        <v>1</v>
      </c>
      <c r="I17" s="17">
        <f t="shared" si="3"/>
        <v>0</v>
      </c>
      <c r="J17" s="17">
        <f t="shared" si="4"/>
        <v>0</v>
      </c>
      <c r="V17" s="45"/>
      <c r="W17" s="32"/>
    </row>
    <row r="18" spans="2:23" ht="15" x14ac:dyDescent="0.25">
      <c r="B18" s="60">
        <v>16</v>
      </c>
      <c r="C18" s="57" t="s">
        <v>5</v>
      </c>
      <c r="D18" s="52">
        <v>0</v>
      </c>
      <c r="E18" s="22" t="str">
        <f>IF(D18&gt; AVERAGE(D$5:$D$48)+STDEVA(D$5:$D$48),ROUNDDOWN(AVERAGE(D$5:$D$48)+STDEVA(D$5:$D$48),0),"")</f>
        <v/>
      </c>
      <c r="F18" s="22">
        <f t="shared" si="0"/>
        <v>0</v>
      </c>
      <c r="G18" s="17">
        <f t="shared" si="1"/>
        <v>1</v>
      </c>
      <c r="H18" s="17">
        <f t="shared" si="2"/>
        <v>0</v>
      </c>
      <c r="I18" s="17">
        <f t="shared" si="3"/>
        <v>0</v>
      </c>
      <c r="J18" s="17">
        <f t="shared" si="4"/>
        <v>0</v>
      </c>
      <c r="V18" s="45"/>
      <c r="W18" s="32"/>
    </row>
    <row r="19" spans="2:23" ht="15" x14ac:dyDescent="0.25">
      <c r="B19" s="60">
        <v>18</v>
      </c>
      <c r="C19" s="57" t="s">
        <v>35</v>
      </c>
      <c r="D19" s="52">
        <v>0</v>
      </c>
      <c r="E19" s="22" t="str">
        <f>IF(D19&gt; AVERAGE(D$5:$D$48)+STDEVA(D$5:$D$48),ROUNDDOWN(AVERAGE(D$5:$D$48)+STDEVA(D$5:$D$48),0),"")</f>
        <v/>
      </c>
      <c r="F19" s="22">
        <f t="shared" si="0"/>
        <v>0</v>
      </c>
      <c r="G19" s="17">
        <f t="shared" si="1"/>
        <v>1</v>
      </c>
      <c r="H19" s="17">
        <f t="shared" si="2"/>
        <v>0</v>
      </c>
      <c r="I19" s="17">
        <f t="shared" si="3"/>
        <v>0</v>
      </c>
      <c r="J19" s="17">
        <f t="shared" si="4"/>
        <v>0</v>
      </c>
      <c r="V19" s="47"/>
      <c r="W19" s="34"/>
    </row>
    <row r="20" spans="2:23" ht="15" x14ac:dyDescent="0.25">
      <c r="B20" s="60">
        <v>19</v>
      </c>
      <c r="C20" s="57" t="s">
        <v>29</v>
      </c>
      <c r="D20" s="52">
        <v>0</v>
      </c>
      <c r="E20" s="22" t="str">
        <f>IF(D20&gt; AVERAGE(D$5:$D$48)+STDEVA(D$5:$D$48),ROUNDDOWN(AVERAGE(D$5:$D$48)+STDEVA(D$5:$D$48),0),"")</f>
        <v/>
      </c>
      <c r="F20" s="22">
        <f t="shared" si="0"/>
        <v>0</v>
      </c>
      <c r="G20" s="17">
        <f t="shared" si="1"/>
        <v>1</v>
      </c>
      <c r="H20" s="17">
        <f t="shared" si="2"/>
        <v>0</v>
      </c>
      <c r="I20" s="17">
        <f t="shared" si="3"/>
        <v>0</v>
      </c>
      <c r="J20" s="17">
        <f t="shared" si="4"/>
        <v>0</v>
      </c>
      <c r="L20" s="1" t="s">
        <v>23</v>
      </c>
      <c r="M20" s="1" t="str">
        <f>IF(SUM(G5:J48)=COUNT(B5:B48),"Passed","FAILED")</f>
        <v>Passed</v>
      </c>
      <c r="V20" s="47"/>
      <c r="W20" s="34"/>
    </row>
    <row r="21" spans="2:23" ht="15" x14ac:dyDescent="0.25">
      <c r="B21" s="60">
        <v>20</v>
      </c>
      <c r="C21" s="57" t="s">
        <v>33</v>
      </c>
      <c r="D21" s="52">
        <v>0</v>
      </c>
      <c r="E21" s="22" t="str">
        <f>IF(D21&gt; AVERAGE(D$5:$D$48)+STDEVA(D$5:$D$48),ROUNDDOWN(AVERAGE(D$5:$D$48)+STDEVA(D$5:$D$48),0),"")</f>
        <v/>
      </c>
      <c r="F21" s="22">
        <f t="shared" si="0"/>
        <v>0</v>
      </c>
      <c r="G21" s="17">
        <f t="shared" si="1"/>
        <v>1</v>
      </c>
      <c r="H21" s="17">
        <f t="shared" si="2"/>
        <v>0</v>
      </c>
      <c r="I21" s="17">
        <f t="shared" si="3"/>
        <v>0</v>
      </c>
      <c r="J21" s="17">
        <f t="shared" si="4"/>
        <v>0</v>
      </c>
      <c r="V21" s="47"/>
      <c r="W21" s="34"/>
    </row>
    <row r="22" spans="2:23" ht="15" x14ac:dyDescent="0.25">
      <c r="B22" s="60">
        <v>21</v>
      </c>
      <c r="C22" s="57" t="s">
        <v>31</v>
      </c>
      <c r="D22" s="52">
        <v>0</v>
      </c>
      <c r="E22" s="22" t="str">
        <f>IF(D22&gt; AVERAGE(D$5:$D$48)+STDEVA(D$5:$D$48),ROUNDDOWN(AVERAGE(D$5:$D$48)+STDEVA(D$5:$D$48),0),"")</f>
        <v/>
      </c>
      <c r="F22" s="22">
        <f t="shared" si="0"/>
        <v>0</v>
      </c>
      <c r="G22" s="17">
        <f t="shared" si="1"/>
        <v>1</v>
      </c>
      <c r="H22" s="17">
        <f t="shared" si="2"/>
        <v>0</v>
      </c>
      <c r="I22" s="17">
        <f t="shared" si="3"/>
        <v>0</v>
      </c>
      <c r="J22" s="17">
        <f t="shared" si="4"/>
        <v>0</v>
      </c>
      <c r="V22" s="47"/>
      <c r="W22" s="34"/>
    </row>
    <row r="23" spans="2:23" ht="15" x14ac:dyDescent="0.25">
      <c r="B23" s="60">
        <v>22</v>
      </c>
      <c r="C23" s="57" t="s">
        <v>73</v>
      </c>
      <c r="D23" s="52">
        <v>0</v>
      </c>
      <c r="E23" s="22" t="str">
        <f>IF(D23&gt; AVERAGE(D$5:$D$48)+STDEVA(D$5:$D$48),ROUNDDOWN(AVERAGE(D$5:$D$48)+STDEVA(D$5:$D$48),0),"")</f>
        <v/>
      </c>
      <c r="F23" s="22">
        <f t="shared" si="0"/>
        <v>0</v>
      </c>
      <c r="G23" s="17">
        <f t="shared" si="1"/>
        <v>1</v>
      </c>
      <c r="H23" s="17">
        <f t="shared" si="2"/>
        <v>0</v>
      </c>
      <c r="I23" s="17">
        <f t="shared" si="3"/>
        <v>0</v>
      </c>
      <c r="J23" s="17">
        <f t="shared" si="4"/>
        <v>0</v>
      </c>
      <c r="V23" s="47"/>
      <c r="W23" s="34"/>
    </row>
    <row r="24" spans="2:23" ht="15" x14ac:dyDescent="0.25">
      <c r="B24" s="60">
        <v>23</v>
      </c>
      <c r="C24" s="57" t="s">
        <v>36</v>
      </c>
      <c r="D24" s="52">
        <v>0</v>
      </c>
      <c r="E24" s="22" t="str">
        <f>IF(D24&gt; AVERAGE(D$5:$D$48)+STDEVA(D$5:$D$48),ROUNDDOWN(AVERAGE(D$5:$D$48)+STDEVA(D$5:$D$48),0),"")</f>
        <v/>
      </c>
      <c r="F24" s="22">
        <f t="shared" si="0"/>
        <v>0</v>
      </c>
      <c r="G24" s="17">
        <f t="shared" si="1"/>
        <v>1</v>
      </c>
      <c r="H24" s="17">
        <f t="shared" si="2"/>
        <v>0</v>
      </c>
      <c r="I24" s="17">
        <f t="shared" si="3"/>
        <v>0</v>
      </c>
      <c r="J24" s="17">
        <f t="shared" si="4"/>
        <v>0</v>
      </c>
      <c r="V24" s="45"/>
      <c r="W24" s="34"/>
    </row>
    <row r="25" spans="2:23" ht="15" x14ac:dyDescent="0.25">
      <c r="B25" s="60">
        <v>24</v>
      </c>
      <c r="C25" s="57" t="s">
        <v>38</v>
      </c>
      <c r="D25" s="52">
        <v>0</v>
      </c>
      <c r="E25" s="22" t="str">
        <f>IF(D25&gt; AVERAGE(D$5:$D$48)+STDEVA(D$5:$D$48),ROUNDDOWN(AVERAGE(D$5:$D$48)+STDEVA(D$5:$D$48),0),"")</f>
        <v/>
      </c>
      <c r="F25" s="22">
        <f t="shared" si="0"/>
        <v>0</v>
      </c>
      <c r="G25" s="17">
        <f t="shared" si="1"/>
        <v>1</v>
      </c>
      <c r="H25" s="17">
        <f t="shared" si="2"/>
        <v>0</v>
      </c>
      <c r="I25" s="17">
        <f t="shared" si="3"/>
        <v>0</v>
      </c>
      <c r="J25" s="17">
        <f t="shared" si="4"/>
        <v>0</v>
      </c>
      <c r="V25" s="47"/>
      <c r="W25" s="34"/>
    </row>
    <row r="26" spans="2:23" ht="15" x14ac:dyDescent="0.25">
      <c r="B26" s="60">
        <v>26</v>
      </c>
      <c r="C26" s="57" t="s">
        <v>41</v>
      </c>
      <c r="D26" s="52">
        <v>10</v>
      </c>
      <c r="E26" s="22" t="str">
        <f>IF(D26&gt; AVERAGE(D$5:$D$48)+STDEVA(D$5:$D$48),ROUNDDOWN(AVERAGE(D$5:$D$48)+STDEVA(D$5:$D$48),0),"")</f>
        <v/>
      </c>
      <c r="F26" s="22">
        <f t="shared" si="0"/>
        <v>10</v>
      </c>
      <c r="G26" s="17">
        <f t="shared" si="1"/>
        <v>0</v>
      </c>
      <c r="H26" s="17">
        <f t="shared" si="2"/>
        <v>0</v>
      </c>
      <c r="I26" s="17">
        <f t="shared" si="3"/>
        <v>1</v>
      </c>
      <c r="J26" s="17">
        <f t="shared" si="4"/>
        <v>0</v>
      </c>
      <c r="V26" s="47"/>
      <c r="W26" s="34"/>
    </row>
    <row r="27" spans="2:23" ht="15" x14ac:dyDescent="0.25">
      <c r="B27" s="60">
        <v>27</v>
      </c>
      <c r="C27" s="57" t="s">
        <v>39</v>
      </c>
      <c r="D27" s="52">
        <v>10</v>
      </c>
      <c r="E27" s="22" t="str">
        <f>IF(D27&gt; AVERAGE(D$5:$D$48)+STDEVA(D$5:$D$48),ROUNDDOWN(AVERAGE(D$5:$D$48)+STDEVA(D$5:$D$48),0),"")</f>
        <v/>
      </c>
      <c r="F27" s="22">
        <f t="shared" si="0"/>
        <v>10</v>
      </c>
      <c r="G27" s="17">
        <f t="shared" si="1"/>
        <v>0</v>
      </c>
      <c r="H27" s="17">
        <f t="shared" si="2"/>
        <v>0</v>
      </c>
      <c r="I27" s="17">
        <f t="shared" si="3"/>
        <v>1</v>
      </c>
      <c r="J27" s="17">
        <f t="shared" si="4"/>
        <v>0</v>
      </c>
      <c r="V27" s="48"/>
      <c r="W27" s="35"/>
    </row>
    <row r="28" spans="2:23" ht="15" x14ac:dyDescent="0.25">
      <c r="B28" s="60">
        <v>28</v>
      </c>
      <c r="C28" s="57" t="s">
        <v>32</v>
      </c>
      <c r="D28" s="52">
        <v>0</v>
      </c>
      <c r="E28" s="22" t="str">
        <f>IF(D28&gt; AVERAGE(D$5:$D$48)+STDEVA(D$5:$D$48),ROUNDDOWN(AVERAGE(D$5:$D$48)+STDEVA(D$5:$D$48),0),"")</f>
        <v/>
      </c>
      <c r="F28" s="22">
        <f t="shared" si="0"/>
        <v>0</v>
      </c>
      <c r="G28" s="17">
        <f t="shared" si="1"/>
        <v>1</v>
      </c>
      <c r="H28" s="17">
        <f t="shared" si="2"/>
        <v>0</v>
      </c>
      <c r="I28" s="17">
        <f t="shared" si="3"/>
        <v>0</v>
      </c>
      <c r="J28" s="17">
        <f t="shared" si="4"/>
        <v>0</v>
      </c>
      <c r="V28" s="48"/>
      <c r="W28" s="35"/>
    </row>
    <row r="29" spans="2:23" ht="15" x14ac:dyDescent="0.25">
      <c r="B29" s="60">
        <v>29</v>
      </c>
      <c r="C29" s="57" t="s">
        <v>37</v>
      </c>
      <c r="D29" s="52">
        <v>0</v>
      </c>
      <c r="E29" s="22" t="str">
        <f>IF(D29&gt; AVERAGE(D$5:$D$48)+STDEVA(D$5:$D$48),ROUNDDOWN(AVERAGE(D$5:$D$48)+STDEVA(D$5:$D$48),0),"")</f>
        <v/>
      </c>
      <c r="F29" s="22">
        <f t="shared" si="0"/>
        <v>0</v>
      </c>
      <c r="G29" s="17">
        <f t="shared" si="1"/>
        <v>1</v>
      </c>
      <c r="H29" s="17">
        <f t="shared" si="2"/>
        <v>0</v>
      </c>
      <c r="I29" s="17">
        <f t="shared" si="3"/>
        <v>0</v>
      </c>
      <c r="J29" s="17">
        <f t="shared" si="4"/>
        <v>0</v>
      </c>
      <c r="V29" s="48"/>
      <c r="W29" s="35"/>
    </row>
    <row r="30" spans="2:23" ht="15" x14ac:dyDescent="0.25">
      <c r="B30" s="60">
        <v>30</v>
      </c>
      <c r="C30" s="57" t="s">
        <v>34</v>
      </c>
      <c r="D30" s="52">
        <v>10</v>
      </c>
      <c r="E30" s="22" t="str">
        <f>IF(D30&gt; AVERAGE(D$5:$D$48)+STDEVA(D$5:$D$48),ROUNDDOWN(AVERAGE(D$5:$D$48)+STDEVA(D$5:$D$48),0),"")</f>
        <v/>
      </c>
      <c r="F30" s="22">
        <f t="shared" si="0"/>
        <v>10</v>
      </c>
      <c r="G30" s="17">
        <f t="shared" si="1"/>
        <v>0</v>
      </c>
      <c r="H30" s="17">
        <f t="shared" si="2"/>
        <v>0</v>
      </c>
      <c r="I30" s="17">
        <f t="shared" si="3"/>
        <v>1</v>
      </c>
      <c r="J30" s="17">
        <f t="shared" si="4"/>
        <v>0</v>
      </c>
      <c r="V30" s="48"/>
      <c r="W30" s="35"/>
    </row>
    <row r="31" spans="2:23" ht="15" x14ac:dyDescent="0.25">
      <c r="B31" s="60">
        <v>31</v>
      </c>
      <c r="C31" s="57" t="s">
        <v>74</v>
      </c>
      <c r="D31" s="52">
        <v>0</v>
      </c>
      <c r="E31" s="22" t="str">
        <f>IF(D31&gt; AVERAGE(D$5:$D$48)+STDEVA(D$5:$D$48),ROUNDDOWN(AVERAGE(D$5:$D$48)+STDEVA(D$5:$D$48),0),"")</f>
        <v/>
      </c>
      <c r="F31" s="22">
        <f t="shared" si="0"/>
        <v>0</v>
      </c>
      <c r="G31" s="17">
        <f t="shared" si="1"/>
        <v>1</v>
      </c>
      <c r="H31" s="17">
        <f t="shared" si="2"/>
        <v>0</v>
      </c>
      <c r="I31" s="17">
        <f t="shared" si="3"/>
        <v>0</v>
      </c>
      <c r="J31" s="17">
        <f t="shared" si="4"/>
        <v>0</v>
      </c>
      <c r="V31" s="48"/>
      <c r="W31" s="35"/>
    </row>
    <row r="32" spans="2:23" ht="15" x14ac:dyDescent="0.25">
      <c r="B32" s="60">
        <v>32</v>
      </c>
      <c r="C32" s="57" t="s">
        <v>42</v>
      </c>
      <c r="D32" s="52">
        <v>0</v>
      </c>
      <c r="E32" s="22" t="str">
        <f>IF(D32&gt; AVERAGE(D$5:$D$48)+STDEVA(D$5:$D$48),ROUNDDOWN(AVERAGE(D$5:$D$48)+STDEVA(D$5:$D$48),0),"")</f>
        <v/>
      </c>
      <c r="F32" s="22">
        <f t="shared" si="0"/>
        <v>0</v>
      </c>
      <c r="G32" s="17">
        <f t="shared" si="1"/>
        <v>1</v>
      </c>
      <c r="H32" s="17">
        <f t="shared" si="2"/>
        <v>0</v>
      </c>
      <c r="I32" s="17">
        <f t="shared" si="3"/>
        <v>0</v>
      </c>
      <c r="J32" s="17">
        <f t="shared" si="4"/>
        <v>0</v>
      </c>
      <c r="V32" s="48"/>
      <c r="W32" s="35"/>
    </row>
    <row r="33" spans="2:23" ht="15" x14ac:dyDescent="0.25">
      <c r="B33" s="60">
        <v>33</v>
      </c>
      <c r="C33" s="57" t="s">
        <v>40</v>
      </c>
      <c r="D33" s="52">
        <v>10</v>
      </c>
      <c r="E33" s="22" t="str">
        <f>IF(D33&gt; AVERAGE(D$5:$D$48)+STDEVA(D$5:$D$48),ROUNDDOWN(AVERAGE(D$5:$D$48)+STDEVA(D$5:$D$48),0),"")</f>
        <v/>
      </c>
      <c r="F33" s="22">
        <f t="shared" si="0"/>
        <v>10</v>
      </c>
      <c r="G33" s="17">
        <f t="shared" si="1"/>
        <v>0</v>
      </c>
      <c r="H33" s="17">
        <f t="shared" si="2"/>
        <v>0</v>
      </c>
      <c r="I33" s="17">
        <f t="shared" si="3"/>
        <v>1</v>
      </c>
      <c r="J33" s="17">
        <f t="shared" si="4"/>
        <v>0</v>
      </c>
      <c r="V33" s="48"/>
      <c r="W33" s="35"/>
    </row>
    <row r="34" spans="2:23" ht="12.75" customHeight="1" x14ac:dyDescent="0.25">
      <c r="B34" s="60">
        <v>35</v>
      </c>
      <c r="C34" s="57" t="s">
        <v>88</v>
      </c>
      <c r="D34" s="52">
        <v>0</v>
      </c>
      <c r="E34" s="22" t="str">
        <f>IF(D34&gt; AVERAGE(D$5:$D$48)+STDEVA(D$5:$D$48),ROUNDDOWN(AVERAGE(D$5:$D$48)+STDEVA(D$5:$D$48),0),"")</f>
        <v/>
      </c>
      <c r="F34" s="22">
        <f t="shared" si="0"/>
        <v>0</v>
      </c>
      <c r="G34" s="17">
        <f t="shared" si="1"/>
        <v>1</v>
      </c>
      <c r="H34" s="17">
        <f t="shared" si="2"/>
        <v>0</v>
      </c>
      <c r="I34" s="17">
        <f t="shared" si="3"/>
        <v>0</v>
      </c>
      <c r="J34" s="17">
        <f t="shared" si="4"/>
        <v>0</v>
      </c>
      <c r="V34" s="48"/>
      <c r="W34" s="35"/>
    </row>
    <row r="35" spans="2:23" ht="12" customHeight="1" x14ac:dyDescent="0.25">
      <c r="B35" s="60">
        <v>36</v>
      </c>
      <c r="C35" s="57" t="s">
        <v>89</v>
      </c>
      <c r="D35" s="52">
        <v>0</v>
      </c>
      <c r="E35" s="22" t="str">
        <f>IF(D35&gt; AVERAGE(D$5:$D$48)+STDEVA(D$5:$D$48),ROUNDDOWN(AVERAGE(D$5:$D$48)+STDEVA(D$5:$D$48),0),"")</f>
        <v/>
      </c>
      <c r="F35" s="22">
        <f t="shared" si="0"/>
        <v>0</v>
      </c>
      <c r="G35" s="17">
        <f t="shared" si="1"/>
        <v>1</v>
      </c>
      <c r="H35" s="17">
        <f t="shared" si="2"/>
        <v>0</v>
      </c>
      <c r="I35" s="17">
        <f t="shared" si="3"/>
        <v>0</v>
      </c>
      <c r="J35" s="17">
        <f t="shared" si="4"/>
        <v>0</v>
      </c>
      <c r="V35" s="48"/>
      <c r="W35" s="35"/>
    </row>
    <row r="36" spans="2:23" ht="15" x14ac:dyDescent="0.25">
      <c r="B36" s="60">
        <v>37</v>
      </c>
      <c r="C36" s="66" t="s">
        <v>113</v>
      </c>
      <c r="D36" s="52">
        <v>0</v>
      </c>
      <c r="E36" s="22" t="str">
        <f>IF(D36&gt; AVERAGE(D$5:$D$48)+STDEVA(D$5:$D$48),ROUNDDOWN(AVERAGE(D$5:$D$48)+STDEVA(D$5:$D$48),0),"")</f>
        <v/>
      </c>
      <c r="F36" s="22">
        <f t="shared" si="0"/>
        <v>0</v>
      </c>
      <c r="G36" s="17">
        <f t="shared" si="1"/>
        <v>1</v>
      </c>
      <c r="H36" s="17">
        <f t="shared" si="2"/>
        <v>0</v>
      </c>
      <c r="I36" s="17">
        <f t="shared" si="3"/>
        <v>0</v>
      </c>
      <c r="J36" s="17">
        <f t="shared" si="4"/>
        <v>0</v>
      </c>
      <c r="V36" s="48"/>
      <c r="W36" s="35"/>
    </row>
    <row r="37" spans="2:23" ht="15" x14ac:dyDescent="0.25">
      <c r="B37" s="60">
        <v>39</v>
      </c>
      <c r="C37" s="57" t="s">
        <v>48</v>
      </c>
      <c r="D37" s="52">
        <v>0</v>
      </c>
      <c r="E37" s="22" t="str">
        <f>IF(D37&gt; AVERAGE(D$5:$D$48)+STDEVA(D$5:$D$48),ROUNDDOWN(AVERAGE(D$5:$D$48)+STDEVA(D$5:$D$48),0),"")</f>
        <v/>
      </c>
      <c r="F37" s="22">
        <f t="shared" si="0"/>
        <v>0</v>
      </c>
      <c r="G37" s="17">
        <f t="shared" si="1"/>
        <v>1</v>
      </c>
      <c r="H37" s="17">
        <f t="shared" si="2"/>
        <v>0</v>
      </c>
      <c r="I37" s="17">
        <f t="shared" si="3"/>
        <v>0</v>
      </c>
      <c r="J37" s="17">
        <f t="shared" si="4"/>
        <v>0</v>
      </c>
      <c r="V37" s="48"/>
      <c r="W37" s="35"/>
    </row>
    <row r="38" spans="2:23" ht="15" x14ac:dyDescent="0.25">
      <c r="B38" s="60">
        <v>40</v>
      </c>
      <c r="C38" s="57" t="s">
        <v>52</v>
      </c>
      <c r="D38" s="52">
        <v>0</v>
      </c>
      <c r="E38" s="22" t="str">
        <f>IF(D38&gt; AVERAGE(D$5:$D$48)+STDEVA(D$5:$D$48),ROUNDDOWN(AVERAGE(D$5:$D$48)+STDEVA(D$5:$D$48),0),"")</f>
        <v/>
      </c>
      <c r="F38" s="22">
        <f t="shared" si="0"/>
        <v>0</v>
      </c>
      <c r="G38" s="17">
        <f t="shared" si="1"/>
        <v>1</v>
      </c>
      <c r="H38" s="17">
        <f t="shared" si="2"/>
        <v>0</v>
      </c>
      <c r="I38" s="17">
        <f t="shared" si="3"/>
        <v>0</v>
      </c>
      <c r="J38" s="17">
        <f t="shared" si="4"/>
        <v>0</v>
      </c>
      <c r="V38" s="48"/>
      <c r="W38" s="35"/>
    </row>
    <row r="39" spans="2:23" ht="15" x14ac:dyDescent="0.25">
      <c r="B39" s="60">
        <v>41</v>
      </c>
      <c r="C39" s="57" t="s">
        <v>53</v>
      </c>
      <c r="D39" s="52">
        <v>0</v>
      </c>
      <c r="E39" s="22" t="str">
        <f>IF(D39&gt; AVERAGE(D$5:$D$48)+STDEVA(D$5:$D$48),ROUNDDOWN(AVERAGE(D$5:$D$48)+STDEVA(D$5:$D$48),0),"")</f>
        <v/>
      </c>
      <c r="F39" s="22">
        <f t="shared" si="0"/>
        <v>0</v>
      </c>
      <c r="G39" s="17">
        <f t="shared" si="1"/>
        <v>1</v>
      </c>
      <c r="H39" s="17">
        <f t="shared" si="2"/>
        <v>0</v>
      </c>
      <c r="I39" s="17">
        <f t="shared" si="3"/>
        <v>0</v>
      </c>
      <c r="J39" s="17">
        <f t="shared" si="4"/>
        <v>0</v>
      </c>
      <c r="V39" s="48"/>
      <c r="W39" s="35"/>
    </row>
    <row r="40" spans="2:23" ht="15" x14ac:dyDescent="0.25">
      <c r="B40" s="60">
        <v>42</v>
      </c>
      <c r="C40" s="57" t="s">
        <v>77</v>
      </c>
      <c r="D40" s="52">
        <v>0</v>
      </c>
      <c r="E40" s="22" t="str">
        <f>IF(D40&gt; AVERAGE(D$5:$D$48)+STDEVA(D$5:$D$48),ROUNDDOWN(AVERAGE(D$5:$D$48)+STDEVA(D$5:$D$48),0),"")</f>
        <v/>
      </c>
      <c r="F40" s="22">
        <f t="shared" si="0"/>
        <v>0</v>
      </c>
      <c r="G40" s="17">
        <f t="shared" si="1"/>
        <v>1</v>
      </c>
      <c r="H40" s="17">
        <f t="shared" si="2"/>
        <v>0</v>
      </c>
      <c r="I40" s="17">
        <f t="shared" si="3"/>
        <v>0</v>
      </c>
      <c r="J40" s="17">
        <f t="shared" si="4"/>
        <v>0</v>
      </c>
      <c r="V40" s="48"/>
      <c r="W40" s="35"/>
    </row>
    <row r="41" spans="2:23" ht="15" x14ac:dyDescent="0.25">
      <c r="B41" s="60">
        <v>43</v>
      </c>
      <c r="C41" s="57" t="s">
        <v>87</v>
      </c>
      <c r="D41" s="52">
        <v>0</v>
      </c>
      <c r="E41" s="22" t="str">
        <f>IF(D41&gt; AVERAGE(D$5:$D$48)+STDEVA(D$5:$D$48),ROUNDDOWN(AVERAGE(D$5:$D$48)+STDEVA(D$5:$D$48),0),"")</f>
        <v/>
      </c>
      <c r="F41" s="22">
        <f t="shared" si="0"/>
        <v>0</v>
      </c>
      <c r="G41" s="17">
        <f t="shared" si="1"/>
        <v>1</v>
      </c>
      <c r="H41" s="17">
        <f t="shared" si="2"/>
        <v>0</v>
      </c>
      <c r="I41" s="17">
        <f t="shared" si="3"/>
        <v>0</v>
      </c>
      <c r="J41" s="17">
        <f t="shared" si="4"/>
        <v>0</v>
      </c>
      <c r="V41" s="48"/>
      <c r="W41" s="35"/>
    </row>
    <row r="42" spans="2:23" ht="15" x14ac:dyDescent="0.25">
      <c r="B42" s="60">
        <v>45</v>
      </c>
      <c r="C42" s="57" t="s">
        <v>50</v>
      </c>
      <c r="D42" s="52">
        <v>5</v>
      </c>
      <c r="E42" s="22" t="str">
        <f>IF(D42&gt; AVERAGE(D$5:$D$48)+STDEVA(D$5:$D$48),ROUNDDOWN(AVERAGE(D$5:$D$48)+STDEVA(D$5:$D$48),0),"")</f>
        <v/>
      </c>
      <c r="F42" s="22">
        <f t="shared" si="0"/>
        <v>5</v>
      </c>
      <c r="G42" s="17">
        <f t="shared" si="1"/>
        <v>0</v>
      </c>
      <c r="H42" s="17">
        <f t="shared" si="2"/>
        <v>1</v>
      </c>
      <c r="I42" s="17">
        <f t="shared" si="3"/>
        <v>0</v>
      </c>
      <c r="J42" s="17">
        <f t="shared" si="4"/>
        <v>0</v>
      </c>
      <c r="V42" s="42"/>
      <c r="W42" s="29"/>
    </row>
    <row r="43" spans="2:23" ht="15" x14ac:dyDescent="0.25">
      <c r="B43" s="60">
        <v>46</v>
      </c>
      <c r="C43" s="57" t="s">
        <v>51</v>
      </c>
      <c r="D43" s="52">
        <v>5</v>
      </c>
      <c r="E43" s="22" t="str">
        <f>IF(D43&gt; AVERAGE(D$5:$D$48)+STDEVA(D$5:$D$48),ROUNDDOWN(AVERAGE(D$5:$D$48)+STDEVA(D$5:$D$48),0),"")</f>
        <v/>
      </c>
      <c r="F43" s="22">
        <f t="shared" si="0"/>
        <v>5</v>
      </c>
      <c r="G43" s="17">
        <f t="shared" si="1"/>
        <v>0</v>
      </c>
      <c r="H43" s="17">
        <f t="shared" si="2"/>
        <v>1</v>
      </c>
      <c r="I43" s="17">
        <f t="shared" si="3"/>
        <v>0</v>
      </c>
      <c r="J43" s="17">
        <f t="shared" si="4"/>
        <v>0</v>
      </c>
      <c r="V43" s="42"/>
      <c r="W43" s="29"/>
    </row>
    <row r="44" spans="2:23" ht="15" x14ac:dyDescent="0.25">
      <c r="B44" s="60">
        <v>47</v>
      </c>
      <c r="C44" s="57" t="s">
        <v>78</v>
      </c>
      <c r="D44" s="52">
        <v>0</v>
      </c>
      <c r="E44" s="22" t="str">
        <f>IF(D44&gt; AVERAGE(D$5:$D$48)+STDEVA(D$5:$D$48),ROUNDDOWN(AVERAGE(D$5:$D$48)+STDEVA(D$5:$D$48),0),"")</f>
        <v/>
      </c>
      <c r="F44" s="22">
        <f t="shared" si="0"/>
        <v>0</v>
      </c>
      <c r="G44" s="17">
        <f t="shared" si="1"/>
        <v>1</v>
      </c>
      <c r="H44" s="17">
        <f t="shared" si="2"/>
        <v>0</v>
      </c>
      <c r="I44" s="17">
        <f t="shared" si="3"/>
        <v>0</v>
      </c>
      <c r="J44" s="17">
        <f t="shared" si="4"/>
        <v>0</v>
      </c>
      <c r="V44" s="42"/>
      <c r="W44" s="29"/>
    </row>
    <row r="45" spans="2:23" ht="15" x14ac:dyDescent="0.25">
      <c r="B45" s="60">
        <v>48</v>
      </c>
      <c r="C45" s="57" t="s">
        <v>81</v>
      </c>
      <c r="D45" s="52">
        <v>0</v>
      </c>
      <c r="E45" s="22" t="str">
        <f>IF(D45&gt; AVERAGE(D$5:$D$48)+STDEVA(D$5:$D$48),ROUNDDOWN(AVERAGE(D$5:$D$48)+STDEVA(D$5:$D$48),0),"")</f>
        <v/>
      </c>
      <c r="F45" s="22">
        <f t="shared" si="0"/>
        <v>0</v>
      </c>
      <c r="G45" s="17">
        <f t="shared" si="1"/>
        <v>1</v>
      </c>
      <c r="H45" s="17">
        <f t="shared" si="2"/>
        <v>0</v>
      </c>
      <c r="I45" s="17">
        <f t="shared" si="3"/>
        <v>0</v>
      </c>
      <c r="J45" s="17">
        <f t="shared" si="4"/>
        <v>0</v>
      </c>
      <c r="V45" s="42"/>
      <c r="W45" s="29"/>
    </row>
    <row r="46" spans="2:23" ht="15" x14ac:dyDescent="0.25">
      <c r="B46" s="60">
        <v>50</v>
      </c>
      <c r="C46" s="57" t="s">
        <v>55</v>
      </c>
      <c r="D46" s="52">
        <v>0</v>
      </c>
      <c r="E46" s="22" t="str">
        <f>IF(D46&gt; AVERAGE(D$5:$D$48)+STDEVA(D$5:$D$48),ROUNDDOWN(AVERAGE(D$5:$D$48)+STDEVA(D$5:$D$48),0),"")</f>
        <v/>
      </c>
      <c r="F46" s="22">
        <f t="shared" si="0"/>
        <v>0</v>
      </c>
      <c r="G46" s="17">
        <f t="shared" si="1"/>
        <v>1</v>
      </c>
      <c r="H46" s="17">
        <f t="shared" si="2"/>
        <v>0</v>
      </c>
      <c r="I46" s="17">
        <f t="shared" si="3"/>
        <v>0</v>
      </c>
      <c r="J46" s="17">
        <f t="shared" si="4"/>
        <v>0</v>
      </c>
      <c r="V46" s="46"/>
      <c r="W46" s="33"/>
    </row>
    <row r="47" spans="2:23" ht="15" x14ac:dyDescent="0.25">
      <c r="B47" s="60">
        <v>51</v>
      </c>
      <c r="C47" s="57" t="s">
        <v>8</v>
      </c>
      <c r="D47" s="52">
        <v>0</v>
      </c>
      <c r="E47" s="22" t="str">
        <f>IF(D47&gt; AVERAGE(D$5:$D$48)+STDEVA(D$5:$D$48),ROUNDDOWN(AVERAGE(D$5:$D$48)+STDEVA(D$5:$D$48),0),"")</f>
        <v/>
      </c>
      <c r="F47" s="22">
        <f t="shared" si="0"/>
        <v>0</v>
      </c>
      <c r="G47" s="17">
        <f t="shared" si="1"/>
        <v>1</v>
      </c>
      <c r="H47" s="17">
        <f t="shared" si="2"/>
        <v>0</v>
      </c>
      <c r="I47" s="17">
        <f t="shared" si="3"/>
        <v>0</v>
      </c>
      <c r="J47" s="17">
        <f t="shared" si="4"/>
        <v>0</v>
      </c>
      <c r="V47" s="44"/>
      <c r="W47" s="31"/>
    </row>
    <row r="48" spans="2:23" ht="15.75" thickBot="1" x14ac:dyDescent="0.3">
      <c r="B48" s="61">
        <v>52</v>
      </c>
      <c r="C48" s="58" t="s">
        <v>90</v>
      </c>
      <c r="D48" s="53">
        <v>0</v>
      </c>
      <c r="E48" s="54"/>
      <c r="F48" s="54">
        <f t="shared" si="0"/>
        <v>0</v>
      </c>
      <c r="G48" s="55">
        <f t="shared" si="1"/>
        <v>1</v>
      </c>
      <c r="H48" s="55">
        <f t="shared" si="2"/>
        <v>0</v>
      </c>
      <c r="I48" s="55">
        <f t="shared" si="3"/>
        <v>0</v>
      </c>
      <c r="J48" s="55">
        <f t="shared" si="4"/>
        <v>0</v>
      </c>
      <c r="P48" s="5"/>
      <c r="V48" s="46"/>
      <c r="W48" s="33"/>
    </row>
    <row r="49" spans="3:10" x14ac:dyDescent="0.2">
      <c r="C49" s="2"/>
      <c r="D49" s="50"/>
      <c r="E49" s="3"/>
      <c r="F49" s="3"/>
    </row>
    <row r="51" spans="3:10" x14ac:dyDescent="0.2">
      <c r="D51" s="51"/>
      <c r="E51" s="6"/>
      <c r="F51" s="6"/>
      <c r="J51" s="5"/>
    </row>
    <row r="52" spans="3:10" x14ac:dyDescent="0.2">
      <c r="J52" s="4"/>
    </row>
    <row r="53" spans="3:10" x14ac:dyDescent="0.2">
      <c r="J53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3:W53"/>
  <sheetViews>
    <sheetView workbookViewId="0">
      <selection activeCell="M4" sqref="M4"/>
    </sheetView>
  </sheetViews>
  <sheetFormatPr defaultRowHeight="12.75" x14ac:dyDescent="0.2"/>
  <cols>
    <col min="1" max="1" width="19.7109375" style="1" bestFit="1" customWidth="1"/>
    <col min="2" max="2" width="3.85546875" style="1" customWidth="1"/>
    <col min="3" max="3" width="22.7109375" style="1" bestFit="1" customWidth="1"/>
    <col min="4" max="4" width="10.7109375" style="49" bestFit="1" customWidth="1"/>
    <col min="5" max="5" width="16.7109375" style="1" bestFit="1" customWidth="1"/>
    <col min="6" max="6" width="15.85546875" style="1" customWidth="1"/>
    <col min="7" max="7" width="8.42578125" style="1" bestFit="1" customWidth="1"/>
    <col min="8" max="8" width="15.7109375" style="1" bestFit="1" customWidth="1"/>
    <col min="9" max="9" width="9.140625" style="1"/>
    <col min="10" max="10" width="12.28515625" style="1" bestFit="1" customWidth="1"/>
    <col min="11" max="11" width="9.140625" style="1"/>
    <col min="12" max="12" width="14" style="1" bestFit="1" customWidth="1"/>
    <col min="13" max="15" width="9.140625" style="1"/>
    <col min="16" max="16" width="11.85546875" style="1" bestFit="1" customWidth="1"/>
    <col min="17" max="18" width="9.140625" style="1"/>
    <col min="19" max="19" width="12" style="1" customWidth="1"/>
    <col min="20" max="16384" width="9.140625" style="1"/>
  </cols>
  <sheetData>
    <row r="3" spans="2:23" ht="13.5" thickBot="1" x14ac:dyDescent="0.25">
      <c r="S3" t="s">
        <v>24</v>
      </c>
      <c r="T3" s="23">
        <v>1.6180338999999999</v>
      </c>
    </row>
    <row r="4" spans="2:23" ht="13.5" thickBot="1" x14ac:dyDescent="0.25">
      <c r="B4" s="13" t="s">
        <v>7</v>
      </c>
      <c r="C4" s="59" t="s">
        <v>2</v>
      </c>
      <c r="D4" s="56" t="s">
        <v>10</v>
      </c>
      <c r="E4" s="13" t="s">
        <v>121</v>
      </c>
      <c r="F4" s="13" t="s">
        <v>122</v>
      </c>
      <c r="G4" s="16" t="s">
        <v>11</v>
      </c>
      <c r="H4" s="16" t="s">
        <v>12</v>
      </c>
      <c r="I4" s="16" t="s">
        <v>13</v>
      </c>
      <c r="J4" s="16" t="s">
        <v>14</v>
      </c>
      <c r="L4" s="21" t="s">
        <v>21</v>
      </c>
      <c r="M4" s="8">
        <f>(SUM(G5:G48)*M6+SUM(H5:H48)*M7+SUM(I5:I48)*M8+SUM(J5:J48)*M9)/(MAX(M6:M9)*(COUNT(B5:B48)))</f>
        <v>0.60227272727272729</v>
      </c>
      <c r="N4" s="8"/>
      <c r="O4"/>
      <c r="P4" s="21" t="s">
        <v>22</v>
      </c>
      <c r="Q4" s="8">
        <f>1- SUM(F5:F48)/(MAX(F5:F48)*COUNT(B5:B48))</f>
        <v>0.64610389610389607</v>
      </c>
      <c r="S4" s="24" t="s">
        <v>25</v>
      </c>
      <c r="T4" s="8">
        <f>(T3^3*SUM(G5:G48)+T3^2*SUM(H5:H48)+T3*SUM(I5:I48)+SUM(J5:J48))/(COUNT(B5:B48)*T3^3)</f>
        <v>0.49415107712813533</v>
      </c>
    </row>
    <row r="5" spans="2:23" ht="14.25" customHeight="1" x14ac:dyDescent="0.25">
      <c r="B5" s="60">
        <v>2</v>
      </c>
      <c r="C5" s="57" t="s">
        <v>0</v>
      </c>
      <c r="D5" s="52">
        <v>20</v>
      </c>
      <c r="E5" s="17" t="str">
        <f>IF(D5&gt; AVERAGE(D$5:$D$48)+$Q$10*STDEVA(D$5:$D$48),ROUNDDOWN(AVERAGE(D$5:$D$48)+$Q$10*STDEVA(D$5:$D$48),0),"")</f>
        <v/>
      </c>
      <c r="F5" s="22">
        <f t="shared" ref="F5:F48" si="0">IF(E5="",D5,E5)</f>
        <v>20</v>
      </c>
      <c r="G5" s="17">
        <f t="shared" ref="G5:G48" si="1">IF($D5&lt;=1,1,0)</f>
        <v>0</v>
      </c>
      <c r="H5" s="17">
        <f t="shared" ref="H5:H48" si="2">IF(AND($D5&gt;1,$D5&lt;=$M$14),1,0)</f>
        <v>0</v>
      </c>
      <c r="I5" s="17">
        <f t="shared" ref="I5:I48" si="3">IF(AND($D5&lt;=$M$15,$D5 &gt; $M$14),1,0)</f>
        <v>1</v>
      </c>
      <c r="J5" s="17">
        <f t="shared" ref="J5:J48" si="4">IF($D5 &gt; $M$15,1,0)</f>
        <v>0</v>
      </c>
      <c r="L5" s="18"/>
      <c r="M5" s="18"/>
      <c r="N5" s="18"/>
      <c r="O5"/>
      <c r="P5"/>
      <c r="Q5"/>
      <c r="V5" s="41"/>
      <c r="W5" s="28"/>
    </row>
    <row r="6" spans="2:23" ht="15" x14ac:dyDescent="0.25">
      <c r="B6" s="60">
        <v>3</v>
      </c>
      <c r="C6" s="57" t="s">
        <v>3</v>
      </c>
      <c r="D6" s="52">
        <v>5</v>
      </c>
      <c r="E6" s="17" t="str">
        <f>IF(D6&gt; AVERAGE(D$5:$D$48)+$Q$10*STDEVA(D$5:$D$48),ROUNDDOWN(AVERAGE(D$5:$D$48)+$Q$10*STDEVA(D$5:$D$48),0),"")</f>
        <v/>
      </c>
      <c r="F6" s="22">
        <f t="shared" si="0"/>
        <v>5</v>
      </c>
      <c r="G6" s="17">
        <f t="shared" si="1"/>
        <v>0</v>
      </c>
      <c r="H6" s="17">
        <f t="shared" si="2"/>
        <v>1</v>
      </c>
      <c r="I6" s="17">
        <f t="shared" si="3"/>
        <v>0</v>
      </c>
      <c r="J6" s="17">
        <f t="shared" si="4"/>
        <v>0</v>
      </c>
      <c r="L6" s="18" t="s">
        <v>15</v>
      </c>
      <c r="M6" s="18">
        <v>4</v>
      </c>
      <c r="N6" s="18"/>
      <c r="O6"/>
      <c r="P6"/>
      <c r="Q6"/>
      <c r="V6" s="41"/>
      <c r="W6" s="28"/>
    </row>
    <row r="7" spans="2:23" ht="15.75" customHeight="1" x14ac:dyDescent="0.25">
      <c r="B7" s="60">
        <v>4</v>
      </c>
      <c r="C7" s="57" t="s">
        <v>80</v>
      </c>
      <c r="D7" s="52">
        <v>5</v>
      </c>
      <c r="E7" s="17" t="str">
        <f>IF(D7&gt; AVERAGE(D$5:$D$48)+$Q$10*STDEVA(D$5:$D$48),ROUNDDOWN(AVERAGE(D$5:$D$48)+$Q$10*STDEVA(D$5:$D$48),0),"")</f>
        <v/>
      </c>
      <c r="F7" s="22">
        <f t="shared" si="0"/>
        <v>5</v>
      </c>
      <c r="G7" s="17">
        <f t="shared" si="1"/>
        <v>0</v>
      </c>
      <c r="H7" s="17">
        <f t="shared" si="2"/>
        <v>1</v>
      </c>
      <c r="I7" s="17">
        <f t="shared" si="3"/>
        <v>0</v>
      </c>
      <c r="J7" s="17">
        <f t="shared" si="4"/>
        <v>0</v>
      </c>
      <c r="L7" s="18" t="s">
        <v>16</v>
      </c>
      <c r="M7" s="18">
        <v>3</v>
      </c>
      <c r="N7" s="18"/>
      <c r="O7"/>
      <c r="P7" t="s">
        <v>58</v>
      </c>
      <c r="Q7" s="8">
        <f>(M4+Q4)/2</f>
        <v>0.62418831168831168</v>
      </c>
      <c r="V7" s="41"/>
      <c r="W7" s="28"/>
    </row>
    <row r="8" spans="2:23" ht="15.75" customHeight="1" x14ac:dyDescent="0.25">
      <c r="B8" s="60">
        <v>5</v>
      </c>
      <c r="C8" s="57" t="s">
        <v>26</v>
      </c>
      <c r="D8" s="52">
        <v>5</v>
      </c>
      <c r="E8" s="17" t="str">
        <f>IF(D8&gt; AVERAGE(D$5:$D$48)+$Q$10*STDEVA(D$5:$D$48),ROUNDDOWN(AVERAGE(D$5:$D$48)+$Q$10*STDEVA(D$5:$D$48),0),"")</f>
        <v/>
      </c>
      <c r="F8" s="22">
        <f t="shared" si="0"/>
        <v>5</v>
      </c>
      <c r="G8" s="17">
        <f t="shared" si="1"/>
        <v>0</v>
      </c>
      <c r="H8" s="17">
        <f t="shared" si="2"/>
        <v>1</v>
      </c>
      <c r="I8" s="17">
        <f t="shared" si="3"/>
        <v>0</v>
      </c>
      <c r="J8" s="17">
        <f t="shared" si="4"/>
        <v>0</v>
      </c>
      <c r="L8" s="18" t="s">
        <v>17</v>
      </c>
      <c r="M8" s="18">
        <v>2</v>
      </c>
      <c r="N8" s="18"/>
      <c r="O8"/>
      <c r="P8"/>
      <c r="Q8"/>
      <c r="V8" s="41"/>
      <c r="W8" s="28"/>
    </row>
    <row r="9" spans="2:23" ht="15" x14ac:dyDescent="0.25">
      <c r="B9" s="60">
        <v>7</v>
      </c>
      <c r="C9" s="57" t="s">
        <v>27</v>
      </c>
      <c r="D9" s="52">
        <v>50</v>
      </c>
      <c r="E9" s="17">
        <f>IF(D9&gt; AVERAGE(D$5:$D$48)+$Q$10*STDEVA(D$5:$D$48),ROUNDDOWN(AVERAGE(D$5:$D$48)+$Q$10*STDEVA(D$5:$D$48),0),"")</f>
        <v>35</v>
      </c>
      <c r="F9" s="22">
        <f t="shared" si="0"/>
        <v>35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1</v>
      </c>
      <c r="L9" s="18" t="s">
        <v>18</v>
      </c>
      <c r="M9" s="18">
        <v>1</v>
      </c>
      <c r="N9" s="18"/>
      <c r="O9"/>
      <c r="P9"/>
      <c r="Q9"/>
      <c r="V9" s="42"/>
      <c r="W9" s="29"/>
    </row>
    <row r="10" spans="2:23" ht="15" x14ac:dyDescent="0.25">
      <c r="B10" s="60">
        <v>8</v>
      </c>
      <c r="C10" s="57" t="s">
        <v>28</v>
      </c>
      <c r="D10" s="52">
        <v>5</v>
      </c>
      <c r="E10" s="17" t="str">
        <f>IF(D10&gt; AVERAGE(D$5:$D$48)+$Q$10*STDEVA(D$5:$D$48),ROUNDDOWN(AVERAGE(D$5:$D$48)+$Q$10*STDEVA(D$5:$D$48),0),"")</f>
        <v/>
      </c>
      <c r="F10" s="22">
        <f t="shared" si="0"/>
        <v>5</v>
      </c>
      <c r="G10" s="17">
        <f t="shared" si="1"/>
        <v>0</v>
      </c>
      <c r="H10" s="17">
        <f t="shared" si="2"/>
        <v>1</v>
      </c>
      <c r="I10" s="17">
        <f t="shared" si="3"/>
        <v>0</v>
      </c>
      <c r="J10" s="17">
        <f t="shared" si="4"/>
        <v>0</v>
      </c>
      <c r="L10" s="18"/>
      <c r="M10" s="18"/>
      <c r="N10" s="18"/>
      <c r="O10"/>
      <c r="P10" t="s">
        <v>104</v>
      </c>
      <c r="Q10" s="8">
        <f>'Solutions with Decompression'!C31</f>
        <v>1</v>
      </c>
      <c r="V10" s="43"/>
      <c r="W10" s="30"/>
    </row>
    <row r="11" spans="2:23" ht="15" x14ac:dyDescent="0.25">
      <c r="B11" s="60">
        <v>9</v>
      </c>
      <c r="C11" s="57" t="s">
        <v>1</v>
      </c>
      <c r="D11" s="52">
        <v>75</v>
      </c>
      <c r="E11" s="17">
        <f>IF(D11&gt; AVERAGE(D$5:$D$48)+$Q$10*STDEVA(D$5:$D$48),ROUNDDOWN(AVERAGE(D$5:$D$48)+$Q$10*STDEVA(D$5:$D$48),0),"")</f>
        <v>35</v>
      </c>
      <c r="F11" s="22">
        <f t="shared" si="0"/>
        <v>35</v>
      </c>
      <c r="G11" s="17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1</v>
      </c>
      <c r="L11" s="18" t="s">
        <v>9</v>
      </c>
      <c r="M11" s="18">
        <f>SUM(M6:M10)</f>
        <v>10</v>
      </c>
      <c r="N11" s="18"/>
      <c r="O11"/>
      <c r="P11"/>
      <c r="Q11"/>
      <c r="V11" s="44"/>
      <c r="W11" s="31"/>
    </row>
    <row r="12" spans="2:23" ht="15" x14ac:dyDescent="0.25">
      <c r="B12" s="60">
        <v>10</v>
      </c>
      <c r="C12" s="57" t="s">
        <v>4</v>
      </c>
      <c r="D12" s="52">
        <v>75</v>
      </c>
      <c r="E12" s="17">
        <f>IF(D12&gt; AVERAGE(D$5:$D$48)+$Q$10*STDEVA(D$5:$D$48),ROUNDDOWN(AVERAGE(D$5:$D$48)+$Q$10*STDEVA(D$5:$D$48),0),"")</f>
        <v>35</v>
      </c>
      <c r="F12" s="22">
        <f t="shared" si="0"/>
        <v>35</v>
      </c>
      <c r="G12" s="17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1</v>
      </c>
      <c r="L12"/>
      <c r="M12"/>
      <c r="N12"/>
      <c r="O12"/>
      <c r="P12"/>
      <c r="Q12"/>
      <c r="V12" s="44"/>
      <c r="W12" s="31"/>
    </row>
    <row r="13" spans="2:23" ht="15" x14ac:dyDescent="0.25">
      <c r="B13" s="60">
        <v>11</v>
      </c>
      <c r="C13" s="57" t="s">
        <v>123</v>
      </c>
      <c r="D13" s="52">
        <v>20</v>
      </c>
      <c r="E13" s="17" t="str">
        <f>IF(D13&gt; AVERAGE(D$5:$D$48)+$Q$10*STDEVA(D$5:$D$48),ROUNDDOWN(AVERAGE(D$5:$D$48)+$Q$10*STDEVA(D$5:$D$48),0),"")</f>
        <v/>
      </c>
      <c r="F13" s="22">
        <f t="shared" si="0"/>
        <v>20</v>
      </c>
      <c r="G13" s="17">
        <f t="shared" si="1"/>
        <v>0</v>
      </c>
      <c r="H13" s="17">
        <f t="shared" si="2"/>
        <v>0</v>
      </c>
      <c r="I13" s="17">
        <f t="shared" si="3"/>
        <v>1</v>
      </c>
      <c r="J13" s="17">
        <f t="shared" si="4"/>
        <v>0</v>
      </c>
      <c r="L13"/>
      <c r="M13"/>
      <c r="N13"/>
      <c r="O13"/>
      <c r="P13"/>
      <c r="Q13"/>
      <c r="V13" s="45"/>
      <c r="W13" s="32"/>
    </row>
    <row r="14" spans="2:23" ht="15" x14ac:dyDescent="0.25">
      <c r="B14" s="60">
        <v>12</v>
      </c>
      <c r="C14" s="57" t="s">
        <v>44</v>
      </c>
      <c r="D14" s="52">
        <v>50</v>
      </c>
      <c r="E14" s="17">
        <f>IF(D14&gt; AVERAGE(D$5:$D$48)+$Q$10*STDEVA(D$5:$D$48),ROUNDDOWN(AVERAGE(D$5:$D$48)+$Q$10*STDEVA(D$5:$D$48),0),"")</f>
        <v>35</v>
      </c>
      <c r="F14" s="22">
        <f t="shared" si="0"/>
        <v>35</v>
      </c>
      <c r="G14" s="17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1</v>
      </c>
      <c r="L14" t="s">
        <v>19</v>
      </c>
      <c r="M14">
        <v>9</v>
      </c>
      <c r="N14"/>
      <c r="O14"/>
      <c r="P14"/>
      <c r="Q14" s="8"/>
      <c r="V14" s="42"/>
      <c r="W14" s="29"/>
    </row>
    <row r="15" spans="2:23" ht="15" x14ac:dyDescent="0.25">
      <c r="B15" s="60">
        <v>13</v>
      </c>
      <c r="C15" s="57" t="s">
        <v>49</v>
      </c>
      <c r="D15" s="52">
        <v>65</v>
      </c>
      <c r="E15" s="17">
        <f>IF(D15&gt; AVERAGE(D$5:$D$48)+$Q$10*STDEVA(D$5:$D$48),ROUNDDOWN(AVERAGE(D$5:$D$48)+$Q$10*STDEVA(D$5:$D$48),0),"")</f>
        <v>35</v>
      </c>
      <c r="F15" s="22">
        <f t="shared" si="0"/>
        <v>35</v>
      </c>
      <c r="G15" s="17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1</v>
      </c>
      <c r="L15" t="s">
        <v>20</v>
      </c>
      <c r="M15">
        <v>26</v>
      </c>
      <c r="N15"/>
      <c r="O15"/>
      <c r="P15"/>
      <c r="Q15"/>
      <c r="V15" s="46"/>
      <c r="W15" s="33"/>
    </row>
    <row r="16" spans="2:23" ht="15" x14ac:dyDescent="0.25">
      <c r="B16" s="60">
        <v>14</v>
      </c>
      <c r="C16" s="57" t="s">
        <v>6</v>
      </c>
      <c r="D16" s="52">
        <v>15</v>
      </c>
      <c r="E16" s="17" t="str">
        <f>IF(D16&gt; AVERAGE(D$5:$D$48)+$Q$10*STDEVA(D$5:$D$48),ROUNDDOWN(AVERAGE(D$5:$D$48)+$Q$10*STDEVA(D$5:$D$48),0),"")</f>
        <v/>
      </c>
      <c r="F16" s="22">
        <f t="shared" si="0"/>
        <v>15</v>
      </c>
      <c r="G16" s="17">
        <f t="shared" si="1"/>
        <v>0</v>
      </c>
      <c r="H16" s="17">
        <f t="shared" si="2"/>
        <v>0</v>
      </c>
      <c r="I16" s="17">
        <f t="shared" si="3"/>
        <v>1</v>
      </c>
      <c r="J16" s="17">
        <f t="shared" si="4"/>
        <v>0</v>
      </c>
      <c r="V16" s="45"/>
      <c r="W16" s="32"/>
    </row>
    <row r="17" spans="2:23" ht="15" x14ac:dyDescent="0.25">
      <c r="B17" s="60">
        <v>15</v>
      </c>
      <c r="C17" s="57" t="s">
        <v>30</v>
      </c>
      <c r="D17" s="52">
        <v>10</v>
      </c>
      <c r="E17" s="17" t="str">
        <f>IF(D17&gt; AVERAGE(D$5:$D$48)+$Q$10*STDEVA(D$5:$D$48),ROUNDDOWN(AVERAGE(D$5:$D$48)+$Q$10*STDEVA(D$5:$D$48),0),"")</f>
        <v/>
      </c>
      <c r="F17" s="22">
        <f t="shared" si="0"/>
        <v>10</v>
      </c>
      <c r="G17" s="17">
        <f t="shared" si="1"/>
        <v>0</v>
      </c>
      <c r="H17" s="17">
        <f t="shared" si="2"/>
        <v>0</v>
      </c>
      <c r="I17" s="17">
        <f t="shared" si="3"/>
        <v>1</v>
      </c>
      <c r="J17" s="17">
        <f t="shared" si="4"/>
        <v>0</v>
      </c>
      <c r="V17" s="45"/>
      <c r="W17" s="32"/>
    </row>
    <row r="18" spans="2:23" ht="15" x14ac:dyDescent="0.25">
      <c r="B18" s="60">
        <v>16</v>
      </c>
      <c r="C18" s="57" t="s">
        <v>5</v>
      </c>
      <c r="D18" s="52">
        <v>5</v>
      </c>
      <c r="E18" s="17" t="str">
        <f>IF(D18&gt; AVERAGE(D$5:$D$48)+$Q$10*STDEVA(D$5:$D$48),ROUNDDOWN(AVERAGE(D$5:$D$48)+$Q$10*STDEVA(D$5:$D$48),0),"")</f>
        <v/>
      </c>
      <c r="F18" s="22">
        <f t="shared" si="0"/>
        <v>5</v>
      </c>
      <c r="G18" s="17">
        <f t="shared" si="1"/>
        <v>0</v>
      </c>
      <c r="H18" s="17">
        <f t="shared" si="2"/>
        <v>1</v>
      </c>
      <c r="I18" s="17">
        <f t="shared" si="3"/>
        <v>0</v>
      </c>
      <c r="J18" s="17">
        <f t="shared" si="4"/>
        <v>0</v>
      </c>
      <c r="V18" s="45"/>
      <c r="W18" s="32"/>
    </row>
    <row r="19" spans="2:23" ht="15" x14ac:dyDescent="0.25">
      <c r="B19" s="60">
        <v>18</v>
      </c>
      <c r="C19" s="57" t="s">
        <v>35</v>
      </c>
      <c r="D19" s="52">
        <v>10</v>
      </c>
      <c r="E19" s="17" t="str">
        <f>IF(D19&gt; AVERAGE(D$5:$D$48)+$Q$10*STDEVA(D$5:$D$48),ROUNDDOWN(AVERAGE(D$5:$D$48)+$Q$10*STDEVA(D$5:$D$48),0),"")</f>
        <v/>
      </c>
      <c r="F19" s="22">
        <f t="shared" si="0"/>
        <v>10</v>
      </c>
      <c r="G19" s="17">
        <f t="shared" si="1"/>
        <v>0</v>
      </c>
      <c r="H19" s="17">
        <f t="shared" si="2"/>
        <v>0</v>
      </c>
      <c r="I19" s="17">
        <f t="shared" si="3"/>
        <v>1</v>
      </c>
      <c r="J19" s="17">
        <f t="shared" si="4"/>
        <v>0</v>
      </c>
      <c r="V19" s="47"/>
      <c r="W19" s="34"/>
    </row>
    <row r="20" spans="2:23" ht="15" x14ac:dyDescent="0.25">
      <c r="B20" s="60">
        <v>19</v>
      </c>
      <c r="C20" s="57" t="s">
        <v>29</v>
      </c>
      <c r="D20" s="52">
        <v>10</v>
      </c>
      <c r="E20" s="17" t="str">
        <f>IF(D20&gt; AVERAGE(D$5:$D$48)+$Q$10*STDEVA(D$5:$D$48),ROUNDDOWN(AVERAGE(D$5:$D$48)+$Q$10*STDEVA(D$5:$D$48),0),"")</f>
        <v/>
      </c>
      <c r="F20" s="22">
        <f t="shared" si="0"/>
        <v>10</v>
      </c>
      <c r="G20" s="17">
        <f t="shared" si="1"/>
        <v>0</v>
      </c>
      <c r="H20" s="17">
        <f t="shared" si="2"/>
        <v>0</v>
      </c>
      <c r="I20" s="17">
        <f t="shared" si="3"/>
        <v>1</v>
      </c>
      <c r="J20" s="17">
        <f t="shared" si="4"/>
        <v>0</v>
      </c>
      <c r="L20" s="1" t="s">
        <v>23</v>
      </c>
      <c r="M20" s="1" t="str">
        <f>IF(SUM(G5:J48)=COUNT(B5:B48),"Passed","FAILED")</f>
        <v>Passed</v>
      </c>
      <c r="V20" s="47"/>
      <c r="W20" s="34"/>
    </row>
    <row r="21" spans="2:23" ht="15" x14ac:dyDescent="0.25">
      <c r="B21" s="60">
        <v>20</v>
      </c>
      <c r="C21" s="57" t="s">
        <v>33</v>
      </c>
      <c r="D21" s="52">
        <v>15</v>
      </c>
      <c r="E21" s="17" t="str">
        <f>IF(D21&gt; AVERAGE(D$5:$D$48)+$Q$10*STDEVA(D$5:$D$48),ROUNDDOWN(AVERAGE(D$5:$D$48)+$Q$10*STDEVA(D$5:$D$48),0),"")</f>
        <v/>
      </c>
      <c r="F21" s="22">
        <f t="shared" si="0"/>
        <v>15</v>
      </c>
      <c r="G21" s="17">
        <f t="shared" si="1"/>
        <v>0</v>
      </c>
      <c r="H21" s="17">
        <f t="shared" si="2"/>
        <v>0</v>
      </c>
      <c r="I21" s="17">
        <f t="shared" si="3"/>
        <v>1</v>
      </c>
      <c r="J21" s="17">
        <f t="shared" si="4"/>
        <v>0</v>
      </c>
      <c r="V21" s="47"/>
      <c r="W21" s="34"/>
    </row>
    <row r="22" spans="2:23" ht="15" x14ac:dyDescent="0.25">
      <c r="B22" s="60">
        <v>21</v>
      </c>
      <c r="C22" s="57" t="s">
        <v>31</v>
      </c>
      <c r="D22" s="52">
        <v>15</v>
      </c>
      <c r="E22" s="17" t="str">
        <f>IF(D22&gt; AVERAGE(D$5:$D$48)+$Q$10*STDEVA(D$5:$D$48),ROUNDDOWN(AVERAGE(D$5:$D$48)+$Q$10*STDEVA(D$5:$D$48),0),"")</f>
        <v/>
      </c>
      <c r="F22" s="22">
        <f t="shared" si="0"/>
        <v>15</v>
      </c>
      <c r="G22" s="17">
        <f t="shared" si="1"/>
        <v>0</v>
      </c>
      <c r="H22" s="17">
        <f t="shared" si="2"/>
        <v>0</v>
      </c>
      <c r="I22" s="17">
        <f t="shared" si="3"/>
        <v>1</v>
      </c>
      <c r="J22" s="17">
        <f t="shared" si="4"/>
        <v>0</v>
      </c>
      <c r="V22" s="47"/>
      <c r="W22" s="34"/>
    </row>
    <row r="23" spans="2:23" ht="15" x14ac:dyDescent="0.25">
      <c r="B23" s="60">
        <v>22</v>
      </c>
      <c r="C23" s="57" t="s">
        <v>73</v>
      </c>
      <c r="D23" s="52">
        <v>10</v>
      </c>
      <c r="E23" s="17" t="str">
        <f>IF(D23&gt; AVERAGE(D$5:$D$48)+$Q$10*STDEVA(D$5:$D$48),ROUNDDOWN(AVERAGE(D$5:$D$48)+$Q$10*STDEVA(D$5:$D$48),0),"")</f>
        <v/>
      </c>
      <c r="F23" s="22">
        <f t="shared" si="0"/>
        <v>10</v>
      </c>
      <c r="G23" s="17">
        <f t="shared" si="1"/>
        <v>0</v>
      </c>
      <c r="H23" s="17">
        <f t="shared" si="2"/>
        <v>0</v>
      </c>
      <c r="I23" s="17">
        <f t="shared" si="3"/>
        <v>1</v>
      </c>
      <c r="J23" s="17">
        <f t="shared" si="4"/>
        <v>0</v>
      </c>
      <c r="L23" s="1" t="s">
        <v>91</v>
      </c>
      <c r="V23" s="47"/>
      <c r="W23" s="34"/>
    </row>
    <row r="24" spans="2:23" ht="15" x14ac:dyDescent="0.25">
      <c r="B24" s="60">
        <v>23</v>
      </c>
      <c r="C24" s="57" t="s">
        <v>36</v>
      </c>
      <c r="D24" s="52">
        <v>5</v>
      </c>
      <c r="E24" s="17" t="str">
        <f>IF(D24&gt; AVERAGE(D$5:$D$48)+$Q$10*STDEVA(D$5:$D$48),ROUNDDOWN(AVERAGE(D$5:$D$48)+$Q$10*STDEVA(D$5:$D$48),0),"")</f>
        <v/>
      </c>
      <c r="F24" s="22">
        <f t="shared" si="0"/>
        <v>5</v>
      </c>
      <c r="G24" s="17">
        <f t="shared" si="1"/>
        <v>0</v>
      </c>
      <c r="H24" s="17">
        <f t="shared" si="2"/>
        <v>1</v>
      </c>
      <c r="I24" s="17">
        <f t="shared" si="3"/>
        <v>0</v>
      </c>
      <c r="J24" s="17">
        <f t="shared" si="4"/>
        <v>0</v>
      </c>
      <c r="V24" s="45"/>
      <c r="W24" s="34"/>
    </row>
    <row r="25" spans="2:23" ht="15" x14ac:dyDescent="0.25">
      <c r="B25" s="60">
        <v>24</v>
      </c>
      <c r="C25" s="57" t="s">
        <v>38</v>
      </c>
      <c r="D25" s="52">
        <v>10</v>
      </c>
      <c r="E25" s="17" t="str">
        <f>IF(D25&gt; AVERAGE(D$5:$D$48)+$Q$10*STDEVA(D$5:$D$48),ROUNDDOWN(AVERAGE(D$5:$D$48)+$Q$10*STDEVA(D$5:$D$48),0),"")</f>
        <v/>
      </c>
      <c r="F25" s="22">
        <f t="shared" si="0"/>
        <v>10</v>
      </c>
      <c r="G25" s="17">
        <f t="shared" si="1"/>
        <v>0</v>
      </c>
      <c r="H25" s="17">
        <f t="shared" si="2"/>
        <v>0</v>
      </c>
      <c r="I25" s="17">
        <f t="shared" si="3"/>
        <v>1</v>
      </c>
      <c r="J25" s="17">
        <f t="shared" si="4"/>
        <v>0</v>
      </c>
      <c r="V25" s="47"/>
      <c r="W25" s="34"/>
    </row>
    <row r="26" spans="2:23" ht="15" x14ac:dyDescent="0.25">
      <c r="B26" s="60">
        <v>26</v>
      </c>
      <c r="C26" s="57" t="s">
        <v>41</v>
      </c>
      <c r="D26" s="52">
        <v>55</v>
      </c>
      <c r="E26" s="17">
        <f>IF(D26&gt; AVERAGE(D$5:$D$48)+$Q$10*STDEVA(D$5:$D$48),ROUNDDOWN(AVERAGE(D$5:$D$48)+$Q$10*STDEVA(D$5:$D$48),0),"")</f>
        <v>35</v>
      </c>
      <c r="F26" s="22">
        <f t="shared" si="0"/>
        <v>35</v>
      </c>
      <c r="G26" s="17">
        <f t="shared" si="1"/>
        <v>0</v>
      </c>
      <c r="H26" s="17">
        <f t="shared" si="2"/>
        <v>0</v>
      </c>
      <c r="I26" s="17">
        <f t="shared" si="3"/>
        <v>0</v>
      </c>
      <c r="J26" s="17">
        <f t="shared" si="4"/>
        <v>1</v>
      </c>
      <c r="V26" s="47"/>
      <c r="W26" s="34"/>
    </row>
    <row r="27" spans="2:23" ht="15" x14ac:dyDescent="0.25">
      <c r="B27" s="60">
        <v>27</v>
      </c>
      <c r="C27" s="57" t="s">
        <v>39</v>
      </c>
      <c r="D27" s="52">
        <v>5</v>
      </c>
      <c r="E27" s="17" t="str">
        <f>IF(D27&gt; AVERAGE(D$5:$D$48)+$Q$10*STDEVA(D$5:$D$48),ROUNDDOWN(AVERAGE(D$5:$D$48)+$Q$10*STDEVA(D$5:$D$48),0),"")</f>
        <v/>
      </c>
      <c r="F27" s="22">
        <f t="shared" si="0"/>
        <v>5</v>
      </c>
      <c r="G27" s="17">
        <f t="shared" si="1"/>
        <v>0</v>
      </c>
      <c r="H27" s="17">
        <f t="shared" si="2"/>
        <v>1</v>
      </c>
      <c r="I27" s="17">
        <f t="shared" si="3"/>
        <v>0</v>
      </c>
      <c r="J27" s="17">
        <f t="shared" si="4"/>
        <v>0</v>
      </c>
      <c r="V27" s="48"/>
      <c r="W27" s="35"/>
    </row>
    <row r="28" spans="2:23" ht="15" x14ac:dyDescent="0.25">
      <c r="B28" s="60">
        <v>28</v>
      </c>
      <c r="C28" s="57" t="s">
        <v>32</v>
      </c>
      <c r="D28" s="52">
        <v>5</v>
      </c>
      <c r="E28" s="17" t="str">
        <f>IF(D28&gt; AVERAGE(D$5:$D$48)+$Q$10*STDEVA(D$5:$D$48),ROUNDDOWN(AVERAGE(D$5:$D$48)+$Q$10*STDEVA(D$5:$D$48),0),"")</f>
        <v/>
      </c>
      <c r="F28" s="22">
        <f t="shared" si="0"/>
        <v>5</v>
      </c>
      <c r="G28" s="17">
        <f t="shared" si="1"/>
        <v>0</v>
      </c>
      <c r="H28" s="17">
        <f t="shared" si="2"/>
        <v>1</v>
      </c>
      <c r="I28" s="17">
        <f t="shared" si="3"/>
        <v>0</v>
      </c>
      <c r="J28" s="17">
        <f t="shared" si="4"/>
        <v>0</v>
      </c>
      <c r="V28" s="48"/>
      <c r="W28" s="35"/>
    </row>
    <row r="29" spans="2:23" ht="15" x14ac:dyDescent="0.25">
      <c r="B29" s="60">
        <v>29</v>
      </c>
      <c r="C29" s="57" t="s">
        <v>37</v>
      </c>
      <c r="D29" s="52">
        <v>5</v>
      </c>
      <c r="E29" s="17" t="str">
        <f>IF(D29&gt; AVERAGE(D$5:$D$48)+$Q$10*STDEVA(D$5:$D$48),ROUNDDOWN(AVERAGE(D$5:$D$48)+$Q$10*STDEVA(D$5:$D$48),0),"")</f>
        <v/>
      </c>
      <c r="F29" s="22">
        <f t="shared" si="0"/>
        <v>5</v>
      </c>
      <c r="G29" s="17">
        <f t="shared" si="1"/>
        <v>0</v>
      </c>
      <c r="H29" s="17">
        <f t="shared" si="2"/>
        <v>1</v>
      </c>
      <c r="I29" s="17">
        <f t="shared" si="3"/>
        <v>0</v>
      </c>
      <c r="J29" s="17">
        <f t="shared" si="4"/>
        <v>0</v>
      </c>
      <c r="V29" s="48"/>
      <c r="W29" s="35"/>
    </row>
    <row r="30" spans="2:23" ht="15" x14ac:dyDescent="0.25">
      <c r="B30" s="60">
        <v>30</v>
      </c>
      <c r="C30" s="57" t="s">
        <v>34</v>
      </c>
      <c r="D30" s="52">
        <v>5</v>
      </c>
      <c r="E30" s="17" t="str">
        <f>IF(D30&gt; AVERAGE(D$5:$D$48)+$Q$10*STDEVA(D$5:$D$48),ROUNDDOWN(AVERAGE(D$5:$D$48)+$Q$10*STDEVA(D$5:$D$48),0),"")</f>
        <v/>
      </c>
      <c r="F30" s="22">
        <f t="shared" si="0"/>
        <v>5</v>
      </c>
      <c r="G30" s="17">
        <f t="shared" si="1"/>
        <v>0</v>
      </c>
      <c r="H30" s="17">
        <f t="shared" si="2"/>
        <v>1</v>
      </c>
      <c r="I30" s="17">
        <f t="shared" si="3"/>
        <v>0</v>
      </c>
      <c r="J30" s="17">
        <f t="shared" si="4"/>
        <v>0</v>
      </c>
      <c r="V30" s="48"/>
      <c r="W30" s="35"/>
    </row>
    <row r="31" spans="2:23" ht="15" x14ac:dyDescent="0.25">
      <c r="B31" s="60">
        <v>31</v>
      </c>
      <c r="C31" s="57" t="s">
        <v>74</v>
      </c>
      <c r="D31" s="52">
        <v>5</v>
      </c>
      <c r="E31" s="17" t="str">
        <f>IF(D31&gt; AVERAGE(D$5:$D$48)+$Q$10*STDEVA(D$5:$D$48),ROUNDDOWN(AVERAGE(D$5:$D$48)+$Q$10*STDEVA(D$5:$D$48),0),"")</f>
        <v/>
      </c>
      <c r="F31" s="22">
        <f t="shared" si="0"/>
        <v>5</v>
      </c>
      <c r="G31" s="17">
        <f t="shared" si="1"/>
        <v>0</v>
      </c>
      <c r="H31" s="17">
        <f t="shared" si="2"/>
        <v>1</v>
      </c>
      <c r="I31" s="17">
        <f t="shared" si="3"/>
        <v>0</v>
      </c>
      <c r="J31" s="17">
        <f t="shared" si="4"/>
        <v>0</v>
      </c>
      <c r="V31" s="48"/>
      <c r="W31" s="35"/>
    </row>
    <row r="32" spans="2:23" ht="15" x14ac:dyDescent="0.25">
      <c r="B32" s="60">
        <v>32</v>
      </c>
      <c r="C32" s="57" t="s">
        <v>42</v>
      </c>
      <c r="D32" s="52">
        <v>5</v>
      </c>
      <c r="E32" s="17" t="str">
        <f>IF(D32&gt; AVERAGE(D$5:$D$48)+$Q$10*STDEVA(D$5:$D$48),ROUNDDOWN(AVERAGE(D$5:$D$48)+$Q$10*STDEVA(D$5:$D$48),0),"")</f>
        <v/>
      </c>
      <c r="F32" s="22">
        <f t="shared" si="0"/>
        <v>5</v>
      </c>
      <c r="G32" s="17">
        <f t="shared" si="1"/>
        <v>0</v>
      </c>
      <c r="H32" s="17">
        <f t="shared" si="2"/>
        <v>1</v>
      </c>
      <c r="I32" s="17">
        <f t="shared" si="3"/>
        <v>0</v>
      </c>
      <c r="J32" s="17">
        <f t="shared" si="4"/>
        <v>0</v>
      </c>
      <c r="V32" s="48"/>
      <c r="W32" s="35"/>
    </row>
    <row r="33" spans="2:23" ht="15" x14ac:dyDescent="0.25">
      <c r="B33" s="60">
        <v>33</v>
      </c>
      <c r="C33" s="57" t="s">
        <v>40</v>
      </c>
      <c r="D33" s="52">
        <v>5</v>
      </c>
      <c r="E33" s="17" t="str">
        <f>IF(D33&gt; AVERAGE(D$5:$D$48)+$Q$10*STDEVA(D$5:$D$48),ROUNDDOWN(AVERAGE(D$5:$D$48)+$Q$10*STDEVA(D$5:$D$48),0),"")</f>
        <v/>
      </c>
      <c r="F33" s="22">
        <f t="shared" si="0"/>
        <v>5</v>
      </c>
      <c r="G33" s="17">
        <f t="shared" si="1"/>
        <v>0</v>
      </c>
      <c r="H33" s="17">
        <f t="shared" si="2"/>
        <v>1</v>
      </c>
      <c r="I33" s="17">
        <f t="shared" si="3"/>
        <v>0</v>
      </c>
      <c r="J33" s="17">
        <f t="shared" si="4"/>
        <v>0</v>
      </c>
      <c r="V33" s="48"/>
      <c r="W33" s="35"/>
    </row>
    <row r="34" spans="2:23" ht="12.75" customHeight="1" x14ac:dyDescent="0.25">
      <c r="B34" s="60">
        <v>35</v>
      </c>
      <c r="C34" s="57" t="s">
        <v>88</v>
      </c>
      <c r="D34" s="52">
        <v>5</v>
      </c>
      <c r="E34" s="17" t="str">
        <f>IF(D34&gt; AVERAGE(D$5:$D$48)+$Q$10*STDEVA(D$5:$D$48),ROUNDDOWN(AVERAGE(D$5:$D$48)+$Q$10*STDEVA(D$5:$D$48),0),"")</f>
        <v/>
      </c>
      <c r="F34" s="22">
        <f t="shared" si="0"/>
        <v>5</v>
      </c>
      <c r="G34" s="17">
        <f t="shared" si="1"/>
        <v>0</v>
      </c>
      <c r="H34" s="17">
        <f t="shared" si="2"/>
        <v>1</v>
      </c>
      <c r="I34" s="17">
        <f t="shared" si="3"/>
        <v>0</v>
      </c>
      <c r="J34" s="17">
        <f t="shared" si="4"/>
        <v>0</v>
      </c>
      <c r="V34" s="48"/>
      <c r="W34" s="35"/>
    </row>
    <row r="35" spans="2:23" ht="12" customHeight="1" x14ac:dyDescent="0.25">
      <c r="B35" s="60">
        <v>36</v>
      </c>
      <c r="C35" s="57" t="s">
        <v>89</v>
      </c>
      <c r="D35" s="52">
        <v>20</v>
      </c>
      <c r="E35" s="17" t="str">
        <f>IF(D35&gt; AVERAGE(D$5:$D$48)+$Q$10*STDEVA(D$5:$D$48),ROUNDDOWN(AVERAGE(D$5:$D$48)+$Q$10*STDEVA(D$5:$D$48),0),"")</f>
        <v/>
      </c>
      <c r="F35" s="22">
        <f t="shared" si="0"/>
        <v>20</v>
      </c>
      <c r="G35" s="17">
        <f t="shared" si="1"/>
        <v>0</v>
      </c>
      <c r="H35" s="17">
        <f t="shared" si="2"/>
        <v>0</v>
      </c>
      <c r="I35" s="17">
        <f t="shared" si="3"/>
        <v>1</v>
      </c>
      <c r="J35" s="17">
        <f t="shared" si="4"/>
        <v>0</v>
      </c>
      <c r="V35" s="48"/>
      <c r="W35" s="35"/>
    </row>
    <row r="36" spans="2:23" ht="15" x14ac:dyDescent="0.25">
      <c r="B36" s="60">
        <v>37</v>
      </c>
      <c r="C36" s="57" t="s">
        <v>113</v>
      </c>
      <c r="D36" s="52">
        <v>20</v>
      </c>
      <c r="E36" s="17" t="str">
        <f>IF(D36&gt; AVERAGE(D$5:$D$48)+$Q$10*STDEVA(D$5:$D$48),ROUNDDOWN(AVERAGE(D$5:$D$48)+$Q$10*STDEVA(D$5:$D$48),0),"")</f>
        <v/>
      </c>
      <c r="F36" s="22">
        <f t="shared" si="0"/>
        <v>20</v>
      </c>
      <c r="G36" s="17">
        <f t="shared" si="1"/>
        <v>0</v>
      </c>
      <c r="H36" s="17">
        <f t="shared" si="2"/>
        <v>0</v>
      </c>
      <c r="I36" s="17">
        <f t="shared" si="3"/>
        <v>1</v>
      </c>
      <c r="J36" s="17">
        <f t="shared" si="4"/>
        <v>0</v>
      </c>
      <c r="V36" s="48"/>
      <c r="W36" s="35"/>
    </row>
    <row r="37" spans="2:23" ht="15" x14ac:dyDescent="0.25">
      <c r="B37" s="60">
        <v>39</v>
      </c>
      <c r="C37" s="57" t="s">
        <v>48</v>
      </c>
      <c r="D37" s="52">
        <v>5</v>
      </c>
      <c r="E37" s="17" t="str">
        <f>IF(D37&gt; AVERAGE(D$5:$D$48)+$Q$10*STDEVA(D$5:$D$48),ROUNDDOWN(AVERAGE(D$5:$D$48)+$Q$10*STDEVA(D$5:$D$48),0),"")</f>
        <v/>
      </c>
      <c r="F37" s="22">
        <f t="shared" si="0"/>
        <v>5</v>
      </c>
      <c r="G37" s="17">
        <f t="shared" si="1"/>
        <v>0</v>
      </c>
      <c r="H37" s="17">
        <f t="shared" si="2"/>
        <v>1</v>
      </c>
      <c r="I37" s="17">
        <f t="shared" si="3"/>
        <v>0</v>
      </c>
      <c r="J37" s="17">
        <f t="shared" si="4"/>
        <v>0</v>
      </c>
      <c r="V37" s="48"/>
      <c r="W37" s="35"/>
    </row>
    <row r="38" spans="2:23" ht="15" x14ac:dyDescent="0.25">
      <c r="B38" s="60">
        <v>40</v>
      </c>
      <c r="C38" s="57" t="s">
        <v>52</v>
      </c>
      <c r="D38" s="52">
        <v>5</v>
      </c>
      <c r="E38" s="17" t="str">
        <f>IF(D38&gt; AVERAGE(D$5:$D$48)+$Q$10*STDEVA(D$5:$D$48),ROUNDDOWN(AVERAGE(D$5:$D$48)+$Q$10*STDEVA(D$5:$D$48),0),"")</f>
        <v/>
      </c>
      <c r="F38" s="22">
        <f t="shared" si="0"/>
        <v>5</v>
      </c>
      <c r="G38" s="17">
        <f t="shared" si="1"/>
        <v>0</v>
      </c>
      <c r="H38" s="17">
        <f t="shared" si="2"/>
        <v>1</v>
      </c>
      <c r="I38" s="17">
        <f t="shared" si="3"/>
        <v>0</v>
      </c>
      <c r="J38" s="17">
        <f t="shared" si="4"/>
        <v>0</v>
      </c>
      <c r="V38" s="48"/>
      <c r="W38" s="35"/>
    </row>
    <row r="39" spans="2:23" ht="15" x14ac:dyDescent="0.25">
      <c r="B39" s="60">
        <v>41</v>
      </c>
      <c r="C39" s="57" t="s">
        <v>53</v>
      </c>
      <c r="D39" s="52">
        <v>5</v>
      </c>
      <c r="E39" s="17" t="str">
        <f>IF(D39&gt; AVERAGE(D$5:$D$48)+$Q$10*STDEVA(D$5:$D$48),ROUNDDOWN(AVERAGE(D$5:$D$48)+$Q$10*STDEVA(D$5:$D$48),0),"")</f>
        <v/>
      </c>
      <c r="F39" s="22">
        <f t="shared" si="0"/>
        <v>5</v>
      </c>
      <c r="G39" s="17">
        <f t="shared" si="1"/>
        <v>0</v>
      </c>
      <c r="H39" s="17">
        <f t="shared" si="2"/>
        <v>1</v>
      </c>
      <c r="I39" s="17">
        <f t="shared" si="3"/>
        <v>0</v>
      </c>
      <c r="J39" s="17">
        <f t="shared" si="4"/>
        <v>0</v>
      </c>
      <c r="V39" s="48"/>
      <c r="W39" s="35"/>
    </row>
    <row r="40" spans="2:23" ht="15" x14ac:dyDescent="0.25">
      <c r="B40" s="60">
        <v>42</v>
      </c>
      <c r="C40" s="57" t="s">
        <v>77</v>
      </c>
      <c r="D40" s="52">
        <v>5</v>
      </c>
      <c r="E40" s="17" t="str">
        <f>IF(D40&gt; AVERAGE(D$5:$D$48)+$Q$10*STDEVA(D$5:$D$48),ROUNDDOWN(AVERAGE(D$5:$D$48)+$Q$10*STDEVA(D$5:$D$48),0),"")</f>
        <v/>
      </c>
      <c r="F40" s="22">
        <f t="shared" si="0"/>
        <v>5</v>
      </c>
      <c r="G40" s="17">
        <f t="shared" si="1"/>
        <v>0</v>
      </c>
      <c r="H40" s="17">
        <f t="shared" si="2"/>
        <v>1</v>
      </c>
      <c r="I40" s="17">
        <f t="shared" si="3"/>
        <v>0</v>
      </c>
      <c r="J40" s="17">
        <f t="shared" si="4"/>
        <v>0</v>
      </c>
      <c r="V40" s="48"/>
      <c r="W40" s="35"/>
    </row>
    <row r="41" spans="2:23" ht="15" x14ac:dyDescent="0.25">
      <c r="B41" s="60">
        <v>43</v>
      </c>
      <c r="C41" s="57" t="s">
        <v>87</v>
      </c>
      <c r="D41" s="52">
        <v>5</v>
      </c>
      <c r="E41" s="17" t="str">
        <f>IF(D41&gt; AVERAGE(D$5:$D$48)+$Q$10*STDEVA(D$5:$D$48),ROUNDDOWN(AVERAGE(D$5:$D$48)+$Q$10*STDEVA(D$5:$D$48),0),"")</f>
        <v/>
      </c>
      <c r="F41" s="22">
        <f t="shared" si="0"/>
        <v>5</v>
      </c>
      <c r="G41" s="17">
        <f t="shared" si="1"/>
        <v>0</v>
      </c>
      <c r="H41" s="17">
        <f t="shared" si="2"/>
        <v>1</v>
      </c>
      <c r="I41" s="17">
        <f t="shared" si="3"/>
        <v>0</v>
      </c>
      <c r="J41" s="17">
        <f t="shared" si="4"/>
        <v>0</v>
      </c>
      <c r="V41" s="48"/>
      <c r="W41" s="35"/>
    </row>
    <row r="42" spans="2:23" ht="15" x14ac:dyDescent="0.25">
      <c r="B42" s="60">
        <v>45</v>
      </c>
      <c r="C42" s="57" t="s">
        <v>50</v>
      </c>
      <c r="D42" s="52">
        <v>15</v>
      </c>
      <c r="E42" s="17" t="str">
        <f>IF(D42&gt; AVERAGE(D$5:$D$48)+$Q$10*STDEVA(D$5:$D$48),ROUNDDOWN(AVERAGE(D$5:$D$48)+$Q$10*STDEVA(D$5:$D$48),0),"")</f>
        <v/>
      </c>
      <c r="F42" s="22">
        <f t="shared" si="0"/>
        <v>15</v>
      </c>
      <c r="G42" s="17">
        <f t="shared" si="1"/>
        <v>0</v>
      </c>
      <c r="H42" s="17">
        <f t="shared" si="2"/>
        <v>0</v>
      </c>
      <c r="I42" s="17">
        <f t="shared" si="3"/>
        <v>1</v>
      </c>
      <c r="J42" s="17">
        <f t="shared" si="4"/>
        <v>0</v>
      </c>
      <c r="V42" s="42"/>
      <c r="W42" s="29"/>
    </row>
    <row r="43" spans="2:23" ht="15" x14ac:dyDescent="0.25">
      <c r="B43" s="60">
        <v>46</v>
      </c>
      <c r="C43" s="57" t="s">
        <v>51</v>
      </c>
      <c r="D43" s="52">
        <v>15</v>
      </c>
      <c r="E43" s="17" t="str">
        <f>IF(D43&gt; AVERAGE(D$5:$D$48)+$Q$10*STDEVA(D$5:$D$48),ROUNDDOWN(AVERAGE(D$5:$D$48)+$Q$10*STDEVA(D$5:$D$48),0),"")</f>
        <v/>
      </c>
      <c r="F43" s="22">
        <f t="shared" si="0"/>
        <v>15</v>
      </c>
      <c r="G43" s="17">
        <f t="shared" si="1"/>
        <v>0</v>
      </c>
      <c r="H43" s="17">
        <f t="shared" si="2"/>
        <v>0</v>
      </c>
      <c r="I43" s="17">
        <f t="shared" si="3"/>
        <v>1</v>
      </c>
      <c r="J43" s="17">
        <f t="shared" si="4"/>
        <v>0</v>
      </c>
      <c r="V43" s="42"/>
      <c r="W43" s="29"/>
    </row>
    <row r="44" spans="2:23" ht="15" x14ac:dyDescent="0.25">
      <c r="B44" s="60">
        <v>47</v>
      </c>
      <c r="C44" s="57" t="s">
        <v>78</v>
      </c>
      <c r="D44" s="52">
        <v>20</v>
      </c>
      <c r="E44" s="17" t="str">
        <f>IF(D44&gt; AVERAGE(D$5:$D$48)+$Q$10*STDEVA(D$5:$D$48),ROUNDDOWN(AVERAGE(D$5:$D$48)+$Q$10*STDEVA(D$5:$D$48),0),"")</f>
        <v/>
      </c>
      <c r="F44" s="22">
        <f t="shared" si="0"/>
        <v>20</v>
      </c>
      <c r="G44" s="17">
        <f t="shared" si="1"/>
        <v>0</v>
      </c>
      <c r="H44" s="17">
        <f t="shared" si="2"/>
        <v>0</v>
      </c>
      <c r="I44" s="17">
        <f t="shared" si="3"/>
        <v>1</v>
      </c>
      <c r="J44" s="17">
        <f t="shared" si="4"/>
        <v>0</v>
      </c>
      <c r="V44" s="42"/>
      <c r="W44" s="29"/>
    </row>
    <row r="45" spans="2:23" ht="15" x14ac:dyDescent="0.25">
      <c r="B45" s="60">
        <v>48</v>
      </c>
      <c r="C45" s="57" t="s">
        <v>81</v>
      </c>
      <c r="D45" s="52">
        <v>5</v>
      </c>
      <c r="E45" s="17" t="str">
        <f>IF(D45&gt; AVERAGE(D$5:$D$48)+$Q$10*STDEVA(D$5:$D$48),ROUNDDOWN(AVERAGE(D$5:$D$48)+$Q$10*STDEVA(D$5:$D$48),0),"")</f>
        <v/>
      </c>
      <c r="F45" s="22">
        <f t="shared" si="0"/>
        <v>5</v>
      </c>
      <c r="G45" s="17">
        <f t="shared" si="1"/>
        <v>0</v>
      </c>
      <c r="H45" s="17">
        <f t="shared" si="2"/>
        <v>1</v>
      </c>
      <c r="I45" s="17">
        <f t="shared" si="3"/>
        <v>0</v>
      </c>
      <c r="J45" s="17">
        <f t="shared" si="4"/>
        <v>0</v>
      </c>
      <c r="V45" s="42"/>
      <c r="W45" s="29"/>
    </row>
    <row r="46" spans="2:23" ht="15" x14ac:dyDescent="0.25">
      <c r="B46" s="60">
        <v>50</v>
      </c>
      <c r="C46" s="57" t="s">
        <v>55</v>
      </c>
      <c r="D46" s="52">
        <v>5</v>
      </c>
      <c r="E46" s="17" t="str">
        <f>IF(D46&gt; AVERAGE(D$5:$D$48)+$Q$10*STDEVA(D$5:$D$48),ROUNDDOWN(AVERAGE(D$5:$D$48)+$Q$10*STDEVA(D$5:$D$48),0),"")</f>
        <v/>
      </c>
      <c r="F46" s="22">
        <f t="shared" si="0"/>
        <v>5</v>
      </c>
      <c r="G46" s="17">
        <f t="shared" si="1"/>
        <v>0</v>
      </c>
      <c r="H46" s="17">
        <f t="shared" si="2"/>
        <v>1</v>
      </c>
      <c r="I46" s="17">
        <f t="shared" si="3"/>
        <v>0</v>
      </c>
      <c r="J46" s="17">
        <f t="shared" si="4"/>
        <v>0</v>
      </c>
      <c r="V46" s="46"/>
      <c r="W46" s="33"/>
    </row>
    <row r="47" spans="2:23" ht="15" x14ac:dyDescent="0.25">
      <c r="B47" s="60">
        <v>51</v>
      </c>
      <c r="C47" s="57" t="s">
        <v>8</v>
      </c>
      <c r="D47" s="52">
        <v>5</v>
      </c>
      <c r="E47" s="17" t="str">
        <f>IF(D47&gt; AVERAGE(D$5:$D$48)+$Q$10*STDEVA(D$5:$D$48),ROUNDDOWN(AVERAGE(D$5:$D$48)+$Q$10*STDEVA(D$5:$D$48),0),"")</f>
        <v/>
      </c>
      <c r="F47" s="22">
        <f t="shared" si="0"/>
        <v>5</v>
      </c>
      <c r="G47" s="17">
        <f t="shared" si="1"/>
        <v>0</v>
      </c>
      <c r="H47" s="17">
        <f t="shared" si="2"/>
        <v>1</v>
      </c>
      <c r="I47" s="17">
        <f t="shared" si="3"/>
        <v>0</v>
      </c>
      <c r="J47" s="17">
        <f t="shared" si="4"/>
        <v>0</v>
      </c>
      <c r="V47" s="44"/>
      <c r="W47" s="31"/>
    </row>
    <row r="48" spans="2:23" ht="15.75" thickBot="1" x14ac:dyDescent="0.3">
      <c r="B48" s="61">
        <v>52</v>
      </c>
      <c r="C48" s="58" t="s">
        <v>90</v>
      </c>
      <c r="D48" s="53">
        <v>0</v>
      </c>
      <c r="E48" s="55" t="str">
        <f>IF(D48&gt; AVERAGE(D$5:$D$48)+$Q$10*STDEVA(D$5:$D$48),ROUNDDOWN(AVERAGE(D$5:$D$48)+$Q$10*STDEVA(D$5:$D$48),0),"")</f>
        <v/>
      </c>
      <c r="F48" s="54">
        <f t="shared" si="0"/>
        <v>0</v>
      </c>
      <c r="G48" s="55">
        <f t="shared" si="1"/>
        <v>1</v>
      </c>
      <c r="H48" s="55">
        <f t="shared" si="2"/>
        <v>0</v>
      </c>
      <c r="I48" s="55">
        <f t="shared" si="3"/>
        <v>0</v>
      </c>
      <c r="J48" s="55">
        <f t="shared" si="4"/>
        <v>0</v>
      </c>
      <c r="P48" s="5"/>
      <c r="V48" s="46"/>
      <c r="W48" s="33"/>
    </row>
    <row r="49" spans="3:10" x14ac:dyDescent="0.2">
      <c r="C49" s="2"/>
      <c r="D49" s="50"/>
      <c r="E49" s="3"/>
      <c r="F49" s="3"/>
    </row>
    <row r="51" spans="3:10" x14ac:dyDescent="0.2">
      <c r="D51" s="51"/>
      <c r="E51" s="6"/>
      <c r="F51" s="6"/>
      <c r="J51" s="5"/>
    </row>
    <row r="52" spans="3:10" x14ac:dyDescent="0.2">
      <c r="J52" s="4"/>
    </row>
    <row r="53" spans="3:10" x14ac:dyDescent="0.2">
      <c r="J53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Solutions with Decompression</vt:lpstr>
      <vt:lpstr>Cost and Risk Curves</vt:lpstr>
      <vt:lpstr>Bonus - Crossover Points</vt:lpstr>
      <vt:lpstr>Activities Only</vt:lpstr>
      <vt:lpstr>Compressed</vt:lpstr>
      <vt:lpstr>By Dependencies</vt:lpstr>
      <vt:lpstr>By Layers (Normal)</vt:lpstr>
      <vt:lpstr>By Layers Subcritical</vt:lpstr>
      <vt:lpstr>D1</vt:lpstr>
      <vt:lpstr>D2</vt:lpstr>
      <vt:lpstr>D3</vt:lpstr>
      <vt:lpstr>D4</vt:lpstr>
      <vt:lpstr>D5</vt:lpstr>
      <vt:lpstr>Subcritical 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IDesign Inc.</dc:title>
  <dc:creator>Juval Lowy</dc:creator>
  <cp:lastModifiedBy>Juval Lowy</cp:lastModifiedBy>
  <dcterms:created xsi:type="dcterms:W3CDTF">2003-07-14T16:15:06Z</dcterms:created>
  <dcterms:modified xsi:type="dcterms:W3CDTF">2019-12-17T23:04:22Z</dcterms:modified>
</cp:coreProperties>
</file>