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Przyklad_1_1" sheetId="1" r:id="rId1"/>
    <sheet name="Przyklad_1_2" sheetId="3" r:id="rId2"/>
    <sheet name="Przyklad_2_1" sheetId="8" r:id="rId3"/>
    <sheet name="Przykład_2_2" sheetId="11" r:id="rId4"/>
    <sheet name="Przyklad_2_3" sheetId="12" r:id="rId5"/>
    <sheet name="Przyklad_3_1" sheetId="15" r:id="rId6"/>
    <sheet name="Przyklad_3_3" sheetId="17" r:id="rId7"/>
    <sheet name="Przyklad_3_4" sheetId="18" r:id="rId8"/>
    <sheet name="Przyklad_3_5" sheetId="19" r:id="rId9"/>
    <sheet name="Przyklad_3_6" sheetId="21" r:id="rId10"/>
    <sheet name="Przyklad_3_7" sheetId="22" r:id="rId11"/>
    <sheet name="Przyklad_3_9" sheetId="24" r:id="rId12"/>
    <sheet name="Przyklad_4_1" sheetId="26" r:id="rId13"/>
    <sheet name="Przyklad_4_2" sheetId="27" r:id="rId14"/>
  </sheets>
  <definedNames>
    <definedName name="solver_adj" localSheetId="0" hidden="1">Przyklad_1_1!$L$3:$L$4</definedName>
    <definedName name="solver_adj" localSheetId="1" hidden="1">Przyklad_1_2!$G$4:$G$7</definedName>
    <definedName name="solver_adj" localSheetId="2" hidden="1">Przyklad_2_1!$H$5,Przyklad_2_1!$J$5</definedName>
    <definedName name="solver_adj" localSheetId="4" hidden="1">Przyklad_2_3!$I$10:$M$10</definedName>
    <definedName name="solver_adj" localSheetId="5" hidden="1">Przyklad_3_1!$J$4:$J$6,Przyklad_3_1!$L$4:$L$6,Przyklad_3_1!$N$4:$N$6</definedName>
    <definedName name="solver_adj" localSheetId="6" hidden="1">Przyklad_3_3!$K$4:$K$6,Przyklad_3_3!$M$4:$M$6,Przyklad_3_3!$O$4:$O$6,Przyklad_3_3!$Q$4:$Q$6</definedName>
    <definedName name="solver_adj" localSheetId="7" hidden="1">Przyklad_3_4!$K$4:$K$6,Przyklad_3_4!$M$4:$M$6,Przyklad_3_4!$O$4:$O$6,Przyklad_3_4!$Q$4:$Q$6</definedName>
    <definedName name="solver_adj" localSheetId="8" hidden="1">Przyklad_3_5!$L$4:$L$7,Przyklad_3_5!$N$4:$N$7,Przyklad_3_5!$P$4:$P$7,Przyklad_3_5!$S$4:$S$7,Przyklad_3_5!$U$4:$U$7</definedName>
    <definedName name="solver_adj" localSheetId="9" hidden="1">Przyklad_3_6!$L$4:$L$5,Przyklad_3_6!$N$4:$N$6,Przyklad_3_6!$P$4:$P$6,Przyklad_3_6!$R$4:$R$6,Przyklad_3_6!$T$4:$T$6</definedName>
    <definedName name="solver_adj" localSheetId="10" hidden="1">Przyklad_3_7!$L$4:$L$6,Przyklad_3_7!$N$4:$N$6,Przyklad_3_7!$P$4:$P$6,Przyklad_3_7!$R$4:$R$6</definedName>
    <definedName name="solver_adj" localSheetId="11" hidden="1">Przyklad_3_9!$I$4:$I$6,Przyklad_3_9!$K$4:$K$6,Przyklad_3_9!$M$4:$M$6</definedName>
    <definedName name="solver_adj" localSheetId="12" hidden="1">Przyklad_4_1!$N$17:$N$22</definedName>
    <definedName name="solver_adj" localSheetId="13" hidden="1">Przyklad_4_2!$L$4:$L$8,Przyklad_4_2!$O$6:$O$7,Przyklad_4_2!$R$6:$R$8</definedName>
    <definedName name="solver_adj" localSheetId="3" hidden="1">Przykład_2_2!$H$3:$H$5,Przykład_2_2!$J$3:$J$5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3" hidden="1">0.0001</definedName>
    <definedName name="solver_drv" localSheetId="0" hidden="1">2</definedName>
    <definedName name="solver_drv" localSheetId="1" hidden="1">1</definedName>
    <definedName name="solver_drv" localSheetId="2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2</definedName>
    <definedName name="solver_drv" localSheetId="9" hidden="1">2</definedName>
    <definedName name="solver_drv" localSheetId="10" hidden="1">2</definedName>
    <definedName name="solver_drv" localSheetId="11" hidden="1">1</definedName>
    <definedName name="solver_drv" localSheetId="12" hidden="1">1</definedName>
    <definedName name="solver_drv" localSheetId="13" hidden="1">2</definedName>
    <definedName name="solver_drv" localSheetId="3" hidden="1">2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4" hidden="1">2</definedName>
    <definedName name="solver_eng" localSheetId="5" hidden="1">2</definedName>
    <definedName name="solver_eng" localSheetId="6" hidden="1">2</definedName>
    <definedName name="solver_eng" localSheetId="7" hidden="1">2</definedName>
    <definedName name="solver_eng" localSheetId="8" hidden="1">2</definedName>
    <definedName name="solver_eng" localSheetId="9" hidden="1">2</definedName>
    <definedName name="solver_eng" localSheetId="10" hidden="1">2</definedName>
    <definedName name="solver_eng" localSheetId="11" hidden="1">1</definedName>
    <definedName name="solver_eng" localSheetId="12" hidden="1">2</definedName>
    <definedName name="solver_eng" localSheetId="13" hidden="1">2</definedName>
    <definedName name="solver_eng" localSheetId="3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3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3" hidden="1">2147483647</definedName>
    <definedName name="solver_lhs1" localSheetId="0" hidden="1">Przyklad_1_1!$L$15</definedName>
    <definedName name="solver_lhs1" localSheetId="1" hidden="1">Przyklad_1_2!$G$4</definedName>
    <definedName name="solver_lhs1" localSheetId="2" hidden="1">Przyklad_2_1!$G$4</definedName>
    <definedName name="solver_lhs1" localSheetId="4" hidden="1">Przyklad_2_3!$N$11</definedName>
    <definedName name="solver_lhs1" localSheetId="5" hidden="1">Przyklad_3_1!$H$4</definedName>
    <definedName name="solver_lhs1" localSheetId="6" hidden="1">Przyklad_3_3!$I$4</definedName>
    <definedName name="solver_lhs1" localSheetId="7" hidden="1">Przyklad_3_4!$I$4</definedName>
    <definedName name="solver_lhs1" localSheetId="8" hidden="1">Przyklad_3_5!$J$4</definedName>
    <definedName name="solver_lhs1" localSheetId="9" hidden="1">Przyklad_3_6!$J$4</definedName>
    <definedName name="solver_lhs1" localSheetId="10" hidden="1">Przyklad_3_7!$J$4</definedName>
    <definedName name="solver_lhs1" localSheetId="11" hidden="1">Przyklad_3_9!$G$4:$G$6</definedName>
    <definedName name="solver_lhs1" localSheetId="12" hidden="1">Przyklad_4_1!$N$10</definedName>
    <definedName name="solver_lhs1" localSheetId="13" hidden="1">Przyklad_4_2!$J$4</definedName>
    <definedName name="solver_lhs1" localSheetId="3" hidden="1">Przykład_2_2!$G$3</definedName>
    <definedName name="solver_lhs10" localSheetId="0" hidden="1">Przyklad_1_1!$L$9</definedName>
    <definedName name="solver_lhs10" localSheetId="7" hidden="1">Przyklad_3_4!$Q$7</definedName>
    <definedName name="solver_lhs10" localSheetId="8" hidden="1">Przyklad_3_5!$U$8</definedName>
    <definedName name="solver_lhs10" localSheetId="12" hidden="1">Przyklad_4_1!$N$3</definedName>
    <definedName name="solver_lhs10" localSheetId="13" hidden="1">Przyklad_4_2!$R$9</definedName>
    <definedName name="solver_lhs11" localSheetId="7" hidden="1">Przyklad_3_4!$Q$7</definedName>
    <definedName name="solver_lhs11" localSheetId="12" hidden="1">Przyklad_4_1!$N$4</definedName>
    <definedName name="solver_lhs11" localSheetId="13" hidden="1">Przyklad_4_2!$R$9</definedName>
    <definedName name="solver_lhs12" localSheetId="12" hidden="1">Przyklad_4_1!$N$5</definedName>
    <definedName name="solver_lhs13" localSheetId="12" hidden="1">Przyklad_4_1!$N$6</definedName>
    <definedName name="solver_lhs14" localSheetId="12" hidden="1">Przyklad_4_1!$N$7</definedName>
    <definedName name="solver_lhs15" localSheetId="12" hidden="1">Przyklad_4_1!$N$8</definedName>
    <definedName name="solver_lhs16" localSheetId="12" hidden="1">Przyklad_4_1!$N$9</definedName>
    <definedName name="solver_lhs17" localSheetId="12" hidden="1">Przyklad_4_1!$O$23</definedName>
    <definedName name="solver_lhs18" localSheetId="12" hidden="1">Przyklad_4_1!$P$23</definedName>
    <definedName name="solver_lhs2" localSheetId="0" hidden="1">Przyklad_1_1!$L$3</definedName>
    <definedName name="solver_lhs2" localSheetId="1" hidden="1">Przyklad_1_2!$G$4:$G$7</definedName>
    <definedName name="solver_lhs2" localSheetId="2" hidden="1">Przyklad_2_1!$G$5</definedName>
    <definedName name="solver_lhs2" localSheetId="4" hidden="1">Przyklad_2_3!$N$12</definedName>
    <definedName name="solver_lhs2" localSheetId="5" hidden="1">Przyklad_3_1!$H$5</definedName>
    <definedName name="solver_lhs2" localSheetId="6" hidden="1">Przyklad_3_3!$I$5</definedName>
    <definedName name="solver_lhs2" localSheetId="7" hidden="1">Przyklad_3_4!$I$5</definedName>
    <definedName name="solver_lhs2" localSheetId="8" hidden="1">Przyklad_3_5!$J$5</definedName>
    <definedName name="solver_lhs2" localSheetId="9" hidden="1">Przyklad_3_6!$J$5</definedName>
    <definedName name="solver_lhs2" localSheetId="10" hidden="1">Przyklad_3_7!$J$5</definedName>
    <definedName name="solver_lhs2" localSheetId="11" hidden="1">Przyklad_3_9!$I$4:$I$6</definedName>
    <definedName name="solver_lhs2" localSheetId="12" hidden="1">Przyklad_4_1!$N$11</definedName>
    <definedName name="solver_lhs2" localSheetId="13" hidden="1">Przyklad_4_2!$J$5</definedName>
    <definedName name="solver_lhs2" localSheetId="3" hidden="1">Przykład_2_2!$G$4</definedName>
    <definedName name="solver_lhs3" localSheetId="0" hidden="1">Przyklad_1_1!$L$4</definedName>
    <definedName name="solver_lhs3" localSheetId="1" hidden="1">Przyklad_1_2!$G$8</definedName>
    <definedName name="solver_lhs3" localSheetId="2" hidden="1">Przyklad_2_1!$G$6</definedName>
    <definedName name="solver_lhs3" localSheetId="4" hidden="1">Przyklad_2_3!$N$13</definedName>
    <definedName name="solver_lhs3" localSheetId="5" hidden="1">Przyklad_3_1!$H$6</definedName>
    <definedName name="solver_lhs3" localSheetId="6" hidden="1">Przyklad_3_3!$I$6</definedName>
    <definedName name="solver_lhs3" localSheetId="7" hidden="1">Przyklad_3_4!$I$6</definedName>
    <definedName name="solver_lhs3" localSheetId="8" hidden="1">Przyklad_3_5!$J$6</definedName>
    <definedName name="solver_lhs3" localSheetId="9" hidden="1">Przyklad_3_6!$J$6</definedName>
    <definedName name="solver_lhs3" localSheetId="10" hidden="1">Przyklad_3_7!$J$6</definedName>
    <definedName name="solver_lhs3" localSheetId="11" hidden="1">Przyklad_3_9!$I$7</definedName>
    <definedName name="solver_lhs3" localSheetId="12" hidden="1">Przyklad_4_1!$N$12</definedName>
    <definedName name="solver_lhs3" localSheetId="13" hidden="1">Przyklad_4_2!$J$6</definedName>
    <definedName name="solver_lhs3" localSheetId="3" hidden="1">Przykład_2_2!$G$5</definedName>
    <definedName name="solver_lhs4" localSheetId="0" hidden="1">Przyklad_1_1!$L$9</definedName>
    <definedName name="solver_lhs4" localSheetId="2" hidden="1">Przyklad_2_1!$J$5</definedName>
    <definedName name="solver_lhs4" localSheetId="4" hidden="1">Przyklad_2_3!$N$13</definedName>
    <definedName name="solver_lhs4" localSheetId="5" hidden="1">Przyklad_3_1!$J$7</definedName>
    <definedName name="solver_lhs4" localSheetId="6" hidden="1">Przyklad_3_3!$K$7</definedName>
    <definedName name="solver_lhs4" localSheetId="7" hidden="1">Przyklad_3_4!$K$7</definedName>
    <definedName name="solver_lhs4" localSheetId="8" hidden="1">Przyklad_3_5!$J$7</definedName>
    <definedName name="solver_lhs4" localSheetId="9" hidden="1">Przyklad_3_6!$L$7</definedName>
    <definedName name="solver_lhs4" localSheetId="10" hidden="1">Przyklad_3_7!$L$7</definedName>
    <definedName name="solver_lhs4" localSheetId="11" hidden="1">Przyklad_3_9!$K$4:$K$6</definedName>
    <definedName name="solver_lhs4" localSheetId="12" hidden="1">Przyklad_4_1!$N$17</definedName>
    <definedName name="solver_lhs4" localSheetId="13" hidden="1">Przyklad_4_2!$J$7</definedName>
    <definedName name="solver_lhs5" localSheetId="0" hidden="1">Przyklad_1_1!$L$9</definedName>
    <definedName name="solver_lhs5" localSheetId="2" hidden="1">Przyklad_2_1!$J$5</definedName>
    <definedName name="solver_lhs5" localSheetId="5" hidden="1">Przyklad_3_1!$L$7</definedName>
    <definedName name="solver_lhs5" localSheetId="6" hidden="1">Przyklad_3_3!$M$7</definedName>
    <definedName name="solver_lhs5" localSheetId="7" hidden="1">Przyklad_3_4!$M$7</definedName>
    <definedName name="solver_lhs5" localSheetId="8" hidden="1">Przyklad_3_5!$L$8</definedName>
    <definedName name="solver_lhs5" localSheetId="9" hidden="1">Przyklad_3_6!$N$7</definedName>
    <definedName name="solver_lhs5" localSheetId="10" hidden="1">Przyklad_3_7!$N$7</definedName>
    <definedName name="solver_lhs5" localSheetId="11" hidden="1">Przyklad_3_9!$K$7</definedName>
    <definedName name="solver_lhs5" localSheetId="12" hidden="1">Przyklad_4_1!$N$18</definedName>
    <definedName name="solver_lhs5" localSheetId="13" hidden="1">Przyklad_4_2!$J$8</definedName>
    <definedName name="solver_lhs6" localSheetId="0" hidden="1">Przyklad_1_1!$L$9</definedName>
    <definedName name="solver_lhs6" localSheetId="5" hidden="1">Przyklad_3_1!$N$7</definedName>
    <definedName name="solver_lhs6" localSheetId="6" hidden="1">Przyklad_3_3!$O$7</definedName>
    <definedName name="solver_lhs6" localSheetId="7" hidden="1">Przyklad_3_4!$O$7</definedName>
    <definedName name="solver_lhs6" localSheetId="8" hidden="1">Przyklad_3_5!$N$8</definedName>
    <definedName name="solver_lhs6" localSheetId="9" hidden="1">Przyklad_3_6!$P$7</definedName>
    <definedName name="solver_lhs6" localSheetId="10" hidden="1">Przyklad_3_7!$P$7</definedName>
    <definedName name="solver_lhs6" localSheetId="11" hidden="1">Przyklad_3_9!$M$4:$M$6</definedName>
    <definedName name="solver_lhs6" localSheetId="12" hidden="1">Przyklad_4_1!$N$19</definedName>
    <definedName name="solver_lhs6" localSheetId="13" hidden="1">Przyklad_4_2!$L$9</definedName>
    <definedName name="solver_lhs7" localSheetId="0" hidden="1">Przyklad_1_1!$L$9</definedName>
    <definedName name="solver_lhs7" localSheetId="6" hidden="1">Przyklad_3_3!$Q$7</definedName>
    <definedName name="solver_lhs7" localSheetId="7" hidden="1">Przyklad_3_4!$Q$7</definedName>
    <definedName name="solver_lhs7" localSheetId="8" hidden="1">Przyklad_3_5!$P$5</definedName>
    <definedName name="solver_lhs7" localSheetId="9" hidden="1">Przyklad_3_6!$R$7</definedName>
    <definedName name="solver_lhs7" localSheetId="10" hidden="1">Przyklad_3_7!$R$7</definedName>
    <definedName name="solver_lhs7" localSheetId="11" hidden="1">Przyklad_3_9!$M$7</definedName>
    <definedName name="solver_lhs7" localSheetId="12" hidden="1">Przyklad_4_1!$N$20</definedName>
    <definedName name="solver_lhs7" localSheetId="13" hidden="1">Przyklad_4_2!$O$9</definedName>
    <definedName name="solver_lhs8" localSheetId="0" hidden="1">Przyklad_1_1!$L$9</definedName>
    <definedName name="solver_lhs8" localSheetId="7" hidden="1">Przyklad_3_4!$Q$7</definedName>
    <definedName name="solver_lhs8" localSheetId="8" hidden="1">Przyklad_3_5!$P$8</definedName>
    <definedName name="solver_lhs8" localSheetId="9" hidden="1">Przyklad_3_6!$T$7</definedName>
    <definedName name="solver_lhs8" localSheetId="12" hidden="1">Przyklad_4_1!$N$21</definedName>
    <definedName name="solver_lhs8" localSheetId="13" hidden="1">Przyklad_4_2!$R$9</definedName>
    <definedName name="solver_lhs9" localSheetId="0" hidden="1">Przyklad_1_1!$L$9</definedName>
    <definedName name="solver_lhs9" localSheetId="7" hidden="1">Przyklad_3_4!$Q$7</definedName>
    <definedName name="solver_lhs9" localSheetId="8" hidden="1">Przyklad_3_5!$S$8</definedName>
    <definedName name="solver_lhs9" localSheetId="12" hidden="1">Przyklad_4_1!$N$22</definedName>
    <definedName name="solver_lhs9" localSheetId="13" hidden="1">Przyklad_4_2!$R$9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3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3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3" hidden="1">2147483647</definedName>
    <definedName name="solver_num" localSheetId="0" hidden="1">4</definedName>
    <definedName name="solver_num" localSheetId="1" hidden="1">3</definedName>
    <definedName name="solver_num" localSheetId="2" hidden="1">3</definedName>
    <definedName name="solver_num" localSheetId="4" hidden="1">3</definedName>
    <definedName name="solver_num" localSheetId="5" hidden="1">6</definedName>
    <definedName name="solver_num" localSheetId="6" hidden="1">7</definedName>
    <definedName name="solver_num" localSheetId="7" hidden="1">7</definedName>
    <definedName name="solver_num" localSheetId="8" hidden="1">10</definedName>
    <definedName name="solver_num" localSheetId="9" hidden="1">8</definedName>
    <definedName name="solver_num" localSheetId="10" hidden="1">7</definedName>
    <definedName name="solver_num" localSheetId="11" hidden="1">7</definedName>
    <definedName name="solver_num" localSheetId="12" hidden="1">18</definedName>
    <definedName name="solver_num" localSheetId="13" hidden="1">8</definedName>
    <definedName name="solver_num" localSheetId="3" hidden="1">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3" hidden="1">1</definedName>
    <definedName name="solver_opt" localSheetId="0" hidden="1">Przyklad_1_1!$L$10</definedName>
    <definedName name="solver_opt" localSheetId="1" hidden="1">Przyklad_1_2!$I$9</definedName>
    <definedName name="solver_opt" localSheetId="2" hidden="1">Przyklad_2_1!$H$8</definedName>
    <definedName name="solver_opt" localSheetId="4" hidden="1">Przyklad_2_3!$I$14</definedName>
    <definedName name="solver_opt" localSheetId="5" hidden="1">Przyklad_3_1!$I$7</definedName>
    <definedName name="solver_opt" localSheetId="6" hidden="1">Przyklad_3_3!$J$7</definedName>
    <definedName name="solver_opt" localSheetId="7" hidden="1">Przyklad_3_4!$J$7</definedName>
    <definedName name="solver_opt" localSheetId="8" hidden="1">Przyklad_3_5!$K$8</definedName>
    <definedName name="solver_opt" localSheetId="9" hidden="1">Przyklad_3_6!$K$7</definedName>
    <definedName name="solver_opt" localSheetId="10" hidden="1">Przyklad_3_7!$I$7</definedName>
    <definedName name="solver_opt" localSheetId="11" hidden="1">Przyklad_3_9!$H$7</definedName>
    <definedName name="solver_opt" localSheetId="12" hidden="1">Przyklad_4_1!$N$13</definedName>
    <definedName name="solver_opt" localSheetId="13" hidden="1">Przyklad_4_2!$K$9</definedName>
    <definedName name="solver_opt" localSheetId="3" hidden="1">Przykład_2_2!$G$7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3" hidden="1">0.000001</definedName>
    <definedName name="solver_rbv" localSheetId="0" hidden="1">2</definedName>
    <definedName name="solver_rbv" localSheetId="1" hidden="1">1</definedName>
    <definedName name="solver_rbv" localSheetId="2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2</definedName>
    <definedName name="solver_rbv" localSheetId="9" hidden="1">2</definedName>
    <definedName name="solver_rbv" localSheetId="10" hidden="1">2</definedName>
    <definedName name="solver_rbv" localSheetId="11" hidden="1">1</definedName>
    <definedName name="solver_rbv" localSheetId="12" hidden="1">1</definedName>
    <definedName name="solver_rbv" localSheetId="13" hidden="1">2</definedName>
    <definedName name="solver_rbv" localSheetId="3" hidden="1">2</definedName>
    <definedName name="solver_rel1" localSheetId="0" hidden="1">3</definedName>
    <definedName name="solver_rel1" localSheetId="1" hidden="1">3</definedName>
    <definedName name="solver_rel1" localSheetId="2" hidden="1">1</definedName>
    <definedName name="solver_rel1" localSheetId="4" hidden="1">2</definedName>
    <definedName name="solver_rel1" localSheetId="5" hidden="1">2</definedName>
    <definedName name="solver_rel1" localSheetId="6" hidden="1">2</definedName>
    <definedName name="solver_rel1" localSheetId="7" hidden="1">1</definedName>
    <definedName name="solver_rel1" localSheetId="8" hidden="1">2</definedName>
    <definedName name="solver_rel1" localSheetId="9" hidden="1">2</definedName>
    <definedName name="solver_rel1" localSheetId="10" hidden="1">2</definedName>
    <definedName name="solver_rel1" localSheetId="11" hidden="1">2</definedName>
    <definedName name="solver_rel1" localSheetId="12" hidden="1">1</definedName>
    <definedName name="solver_rel1" localSheetId="13" hidden="1">1</definedName>
    <definedName name="solver_rel1" localSheetId="3" hidden="1">3</definedName>
    <definedName name="solver_rel10" localSheetId="0" hidden="1">3</definedName>
    <definedName name="solver_rel10" localSheetId="7" hidden="1">2</definedName>
    <definedName name="solver_rel10" localSheetId="8" hidden="1">2</definedName>
    <definedName name="solver_rel10" localSheetId="12" hidden="1">1</definedName>
    <definedName name="solver_rel10" localSheetId="13" hidden="1">2</definedName>
    <definedName name="solver_rel11" localSheetId="7" hidden="1">2</definedName>
    <definedName name="solver_rel11" localSheetId="12" hidden="1">1</definedName>
    <definedName name="solver_rel11" localSheetId="13" hidden="1">2</definedName>
    <definedName name="solver_rel12" localSheetId="12" hidden="1">1</definedName>
    <definedName name="solver_rel13" localSheetId="12" hidden="1">1</definedName>
    <definedName name="solver_rel14" localSheetId="12" hidden="1">1</definedName>
    <definedName name="solver_rel15" localSheetId="12" hidden="1">1</definedName>
    <definedName name="solver_rel16" localSheetId="12" hidden="1">1</definedName>
    <definedName name="solver_rel17" localSheetId="12" hidden="1">1</definedName>
    <definedName name="solver_rel18" localSheetId="12" hidden="1">1</definedName>
    <definedName name="solver_rel2" localSheetId="0" hidden="1">3</definedName>
    <definedName name="solver_rel2" localSheetId="1" hidden="1">4</definedName>
    <definedName name="solver_rel2" localSheetId="2" hidden="1">1</definedName>
    <definedName name="solver_rel2" localSheetId="4" hidden="1">2</definedName>
    <definedName name="solver_rel2" localSheetId="5" hidden="1">2</definedName>
    <definedName name="solver_rel2" localSheetId="6" hidden="1">2</definedName>
    <definedName name="solver_rel2" localSheetId="7" hidden="1">1</definedName>
    <definedName name="solver_rel2" localSheetId="8" hidden="1">2</definedName>
    <definedName name="solver_rel2" localSheetId="9" hidden="1">2</definedName>
    <definedName name="solver_rel2" localSheetId="10" hidden="1">2</definedName>
    <definedName name="solver_rel2" localSheetId="11" hidden="1">5</definedName>
    <definedName name="solver_rel2" localSheetId="12" hidden="1">1</definedName>
    <definedName name="solver_rel2" localSheetId="13" hidden="1">1</definedName>
    <definedName name="solver_rel2" localSheetId="3" hidden="1">3</definedName>
    <definedName name="solver_rel3" localSheetId="0" hidden="1">3</definedName>
    <definedName name="solver_rel3" localSheetId="1" hidden="1">2</definedName>
    <definedName name="solver_rel3" localSheetId="2" hidden="1">1</definedName>
    <definedName name="solver_rel3" localSheetId="4" hidden="1">2</definedName>
    <definedName name="solver_rel3" localSheetId="5" hidden="1">2</definedName>
    <definedName name="solver_rel3" localSheetId="6" hidden="1">2</definedName>
    <definedName name="solver_rel3" localSheetId="7" hidden="1">1</definedName>
    <definedName name="solver_rel3" localSheetId="8" hidden="1">2</definedName>
    <definedName name="solver_rel3" localSheetId="9" hidden="1">2</definedName>
    <definedName name="solver_rel3" localSheetId="10" hidden="1">2</definedName>
    <definedName name="solver_rel3" localSheetId="11" hidden="1">2</definedName>
    <definedName name="solver_rel3" localSheetId="12" hidden="1">1</definedName>
    <definedName name="solver_rel3" localSheetId="13" hidden="1">1</definedName>
    <definedName name="solver_rel3" localSheetId="3" hidden="1">3</definedName>
    <definedName name="solver_rel4" localSheetId="0" hidden="1">2</definedName>
    <definedName name="solver_rel4" localSheetId="2" hidden="1">4</definedName>
    <definedName name="solver_rel4" localSheetId="4" hidden="1">2</definedName>
    <definedName name="solver_rel4" localSheetId="5" hidden="1">2</definedName>
    <definedName name="solver_rel4" localSheetId="6" hidden="1">2</definedName>
    <definedName name="solver_rel4" localSheetId="7" hidden="1">2</definedName>
    <definedName name="solver_rel4" localSheetId="8" hidden="1">2</definedName>
    <definedName name="solver_rel4" localSheetId="9" hidden="1">2</definedName>
    <definedName name="solver_rel4" localSheetId="10" hidden="1">2</definedName>
    <definedName name="solver_rel4" localSheetId="11" hidden="1">5</definedName>
    <definedName name="solver_rel4" localSheetId="12" hidden="1">3</definedName>
    <definedName name="solver_rel4" localSheetId="13" hidden="1">1</definedName>
    <definedName name="solver_rel5" localSheetId="0" hidden="1">3</definedName>
    <definedName name="solver_rel5" localSheetId="2" hidden="1">4</definedName>
    <definedName name="solver_rel5" localSheetId="5" hidden="1">2</definedName>
    <definedName name="solver_rel5" localSheetId="6" hidden="1">2</definedName>
    <definedName name="solver_rel5" localSheetId="7" hidden="1">2</definedName>
    <definedName name="solver_rel5" localSheetId="8" hidden="1">2</definedName>
    <definedName name="solver_rel5" localSheetId="9" hidden="1">2</definedName>
    <definedName name="solver_rel5" localSheetId="10" hidden="1">2</definedName>
    <definedName name="solver_rel5" localSheetId="11" hidden="1">2</definedName>
    <definedName name="solver_rel5" localSheetId="12" hidden="1">3</definedName>
    <definedName name="solver_rel5" localSheetId="13" hidden="1">1</definedName>
    <definedName name="solver_rel6" localSheetId="0" hidden="1">3</definedName>
    <definedName name="solver_rel6" localSheetId="5" hidden="1">2</definedName>
    <definedName name="solver_rel6" localSheetId="6" hidden="1">2</definedName>
    <definedName name="solver_rel6" localSheetId="7" hidden="1">2</definedName>
    <definedName name="solver_rel6" localSheetId="8" hidden="1">2</definedName>
    <definedName name="solver_rel6" localSheetId="9" hidden="1">2</definedName>
    <definedName name="solver_rel6" localSheetId="10" hidden="1">2</definedName>
    <definedName name="solver_rel6" localSheetId="11" hidden="1">5</definedName>
    <definedName name="solver_rel6" localSheetId="12" hidden="1">3</definedName>
    <definedName name="solver_rel6" localSheetId="13" hidden="1">2</definedName>
    <definedName name="solver_rel7" localSheetId="0" hidden="1">3</definedName>
    <definedName name="solver_rel7" localSheetId="6" hidden="1">2</definedName>
    <definedName name="solver_rel7" localSheetId="7" hidden="1">2</definedName>
    <definedName name="solver_rel7" localSheetId="8" hidden="1">1</definedName>
    <definedName name="solver_rel7" localSheetId="9" hidden="1">2</definedName>
    <definedName name="solver_rel7" localSheetId="10" hidden="1">2</definedName>
    <definedName name="solver_rel7" localSheetId="11" hidden="1">2</definedName>
    <definedName name="solver_rel7" localSheetId="12" hidden="1">3</definedName>
    <definedName name="solver_rel7" localSheetId="13" hidden="1">2</definedName>
    <definedName name="solver_rel8" localSheetId="0" hidden="1">3</definedName>
    <definedName name="solver_rel8" localSheetId="7" hidden="1">2</definedName>
    <definedName name="solver_rel8" localSheetId="8" hidden="1">2</definedName>
    <definedName name="solver_rel8" localSheetId="9" hidden="1">2</definedName>
    <definedName name="solver_rel8" localSheetId="12" hidden="1">3</definedName>
    <definedName name="solver_rel8" localSheetId="13" hidden="1">2</definedName>
    <definedName name="solver_rel9" localSheetId="0" hidden="1">3</definedName>
    <definedName name="solver_rel9" localSheetId="7" hidden="1">2</definedName>
    <definedName name="solver_rel9" localSheetId="8" hidden="1">2</definedName>
    <definedName name="solver_rel9" localSheetId="12" hidden="1">3</definedName>
    <definedName name="solver_rel9" localSheetId="13" hidden="1">2</definedName>
    <definedName name="solver_rhs1" localSheetId="0" hidden="1">Przyklad_1_1!$J$15</definedName>
    <definedName name="solver_rhs1" localSheetId="1" hidden="1">Przyklad_1_2!$D$4</definedName>
    <definedName name="solver_rhs1" localSheetId="2" hidden="1">Przyklad_2_1!$B$4</definedName>
    <definedName name="solver_rhs1" localSheetId="4" hidden="1">Przyklad_2_3!$F$11</definedName>
    <definedName name="solver_rhs1" localSheetId="5" hidden="1">Przyklad_3_1!$B$4</definedName>
    <definedName name="solver_rhs1" localSheetId="6" hidden="1">Przyklad_3_3!$B$4</definedName>
    <definedName name="solver_rhs1" localSheetId="7" hidden="1">Przyklad_3_4!$B$4</definedName>
    <definedName name="solver_rhs1" localSheetId="8" hidden="1">Przyklad_3_5!$B$4</definedName>
    <definedName name="solver_rhs1" localSheetId="9" hidden="1">Przyklad_3_6!$B$4</definedName>
    <definedName name="solver_rhs1" localSheetId="10" hidden="1">Przyklad_3_7!$B$4</definedName>
    <definedName name="solver_rhs1" localSheetId="11" hidden="1">1</definedName>
    <definedName name="solver_rhs1" localSheetId="12" hidden="1">Przyklad_4_1!$E$10</definedName>
    <definedName name="solver_rhs1" localSheetId="13" hidden="1">Przyklad_4_2!$B$4</definedName>
    <definedName name="solver_rhs1" localSheetId="3" hidden="1">Przykład_2_2!$B$3</definedName>
    <definedName name="solver_rhs10" localSheetId="0" hidden="1">100000</definedName>
    <definedName name="solver_rhs10" localSheetId="7" hidden="1">Przyklad_3_4!$F$7</definedName>
    <definedName name="solver_rhs10" localSheetId="8" hidden="1">Przyklad_3_5!$G$8</definedName>
    <definedName name="solver_rhs10" localSheetId="12" hidden="1">Przyklad_4_1!$E$3</definedName>
    <definedName name="solver_rhs10" localSheetId="13" hidden="1">Przyklad_4_2!$F$9</definedName>
    <definedName name="solver_rhs11" localSheetId="7" hidden="1">Przyklad_3_4!$F$7</definedName>
    <definedName name="solver_rhs11" localSheetId="12" hidden="1">Przyklad_4_1!$E$4</definedName>
    <definedName name="solver_rhs11" localSheetId="13" hidden="1">Przyklad_4_2!$F$9</definedName>
    <definedName name="solver_rhs12" localSheetId="12" hidden="1">Przyklad_4_1!$E$5</definedName>
    <definedName name="solver_rhs13" localSheetId="12" hidden="1">Przyklad_4_1!$E$6</definedName>
    <definedName name="solver_rhs14" localSheetId="12" hidden="1">Przyklad_4_1!$E$7</definedName>
    <definedName name="solver_rhs15" localSheetId="12" hidden="1">Przyklad_4_1!$E$8</definedName>
    <definedName name="solver_rhs16" localSheetId="12" hidden="1">Przyklad_4_1!$E$9</definedName>
    <definedName name="solver_rhs17" localSheetId="12" hidden="1">Przyklad_4_1!$F$23</definedName>
    <definedName name="solver_rhs18" localSheetId="12" hidden="1">Przyklad_4_1!$I$23</definedName>
    <definedName name="solver_rhs2" localSheetId="0" hidden="1">1</definedName>
    <definedName name="solver_rhs2" localSheetId="1" hidden="1">całkowita</definedName>
    <definedName name="solver_rhs2" localSheetId="2" hidden="1">Przyklad_2_1!$B$5</definedName>
    <definedName name="solver_rhs2" localSheetId="4" hidden="1">Przyklad_2_3!$F$12</definedName>
    <definedName name="solver_rhs2" localSheetId="5" hidden="1">Przyklad_3_1!$B$5</definedName>
    <definedName name="solver_rhs2" localSheetId="6" hidden="1">Przyklad_3_3!$B$5</definedName>
    <definedName name="solver_rhs2" localSheetId="7" hidden="1">Przyklad_3_4!$B$5</definedName>
    <definedName name="solver_rhs2" localSheetId="8" hidden="1">Przyklad_3_5!$B$5</definedName>
    <definedName name="solver_rhs2" localSheetId="9" hidden="1">Przyklad_3_6!$B$5</definedName>
    <definedName name="solver_rhs2" localSheetId="10" hidden="1">Przyklad_3_7!$B$5</definedName>
    <definedName name="solver_rhs2" localSheetId="11" hidden="1">binarna</definedName>
    <definedName name="solver_rhs2" localSheetId="12" hidden="1">Przyklad_4_1!$E$11</definedName>
    <definedName name="solver_rhs2" localSheetId="13" hidden="1">Przyklad_4_2!$B$5</definedName>
    <definedName name="solver_rhs2" localSheetId="3" hidden="1">Przykład_2_2!$B$4</definedName>
    <definedName name="solver_rhs3" localSheetId="0" hidden="1">1</definedName>
    <definedName name="solver_rhs3" localSheetId="1" hidden="1">Przyklad_1_2!$D$8</definedName>
    <definedName name="solver_rhs3" localSheetId="2" hidden="1">Przyklad_2_1!$B$6</definedName>
    <definedName name="solver_rhs3" localSheetId="4" hidden="1">Przyklad_2_3!$F$13</definedName>
    <definedName name="solver_rhs3" localSheetId="5" hidden="1">Przyklad_3_1!$B$6</definedName>
    <definedName name="solver_rhs3" localSheetId="6" hidden="1">Przyklad_3_3!$B$6</definedName>
    <definedName name="solver_rhs3" localSheetId="7" hidden="1">Przyklad_3_4!$B$6</definedName>
    <definedName name="solver_rhs3" localSheetId="8" hidden="1">Przyklad_3_5!$B$6</definedName>
    <definedName name="solver_rhs3" localSheetId="9" hidden="1">Przyklad_3_6!$B$6</definedName>
    <definedName name="solver_rhs3" localSheetId="10" hidden="1">Przyklad_3_7!$B$6</definedName>
    <definedName name="solver_rhs3" localSheetId="11" hidden="1">1</definedName>
    <definedName name="solver_rhs3" localSheetId="12" hidden="1">Przyklad_4_1!$E$12</definedName>
    <definedName name="solver_rhs3" localSheetId="13" hidden="1">Przyklad_4_2!$B$6</definedName>
    <definedName name="solver_rhs3" localSheetId="3" hidden="1">Przykład_2_2!$B$5</definedName>
    <definedName name="solver_rhs4" localSheetId="0" hidden="1">Przyklad_1_1!$C$1</definedName>
    <definedName name="solver_rhs4" localSheetId="2" hidden="1">całkowita</definedName>
    <definedName name="solver_rhs4" localSheetId="4" hidden="1">Przyklad_2_3!$F$13</definedName>
    <definedName name="solver_rhs4" localSheetId="5" hidden="1">Przyklad_3_1!$C$7</definedName>
    <definedName name="solver_rhs4" localSheetId="6" hidden="1">Przyklad_3_3!$C$7</definedName>
    <definedName name="solver_rhs4" localSheetId="7" hidden="1">Przyklad_3_4!$C$7</definedName>
    <definedName name="solver_rhs4" localSheetId="8" hidden="1">Przyklad_3_5!$B$7</definedName>
    <definedName name="solver_rhs4" localSheetId="9" hidden="1">Przyklad_3_6!$C$7</definedName>
    <definedName name="solver_rhs4" localSheetId="10" hidden="1">Przyklad_3_7!$C$7</definedName>
    <definedName name="solver_rhs4" localSheetId="11" hidden="1">binarna</definedName>
    <definedName name="solver_rhs4" localSheetId="12" hidden="1">Przyklad_4_1!$E$17</definedName>
    <definedName name="solver_rhs4" localSheetId="13" hidden="1">Przyklad_4_2!$B$7</definedName>
    <definedName name="solver_rhs5" localSheetId="0" hidden="1">Przyklad_1_1!$C$1</definedName>
    <definedName name="solver_rhs5" localSheetId="2" hidden="1">całkowita</definedName>
    <definedName name="solver_rhs5" localSheetId="5" hidden="1">Przyklad_3_1!$D$7</definedName>
    <definedName name="solver_rhs5" localSheetId="6" hidden="1">Przyklad_3_3!$D$7</definedName>
    <definedName name="solver_rhs5" localSheetId="7" hidden="1">Przyklad_3_4!$D$7</definedName>
    <definedName name="solver_rhs5" localSheetId="8" hidden="1">Przyklad_3_5!$C$8</definedName>
    <definedName name="solver_rhs5" localSheetId="9" hidden="1">Przyklad_3_6!$D$7</definedName>
    <definedName name="solver_rhs5" localSheetId="10" hidden="1">Przyklad_3_7!$D$7</definedName>
    <definedName name="solver_rhs5" localSheetId="11" hidden="1">1</definedName>
    <definedName name="solver_rhs5" localSheetId="12" hidden="1">Przyklad_4_1!$E$18</definedName>
    <definedName name="solver_rhs5" localSheetId="13" hidden="1">Przyklad_4_2!$B$8</definedName>
    <definedName name="solver_rhs6" localSheetId="0" hidden="1">Przyklad_1_1!$C$1</definedName>
    <definedName name="solver_rhs6" localSheetId="5" hidden="1">Przyklad_3_1!$E$7</definedName>
    <definedName name="solver_rhs6" localSheetId="6" hidden="1">Przyklad_3_3!$E$7</definedName>
    <definedName name="solver_rhs6" localSheetId="7" hidden="1">Przyklad_3_4!$E$7</definedName>
    <definedName name="solver_rhs6" localSheetId="8" hidden="1">Przyklad_3_5!$D$8</definedName>
    <definedName name="solver_rhs6" localSheetId="9" hidden="1">Przyklad_3_6!$E$7</definedName>
    <definedName name="solver_rhs6" localSheetId="10" hidden="1">Przyklad_3_7!$E$7</definedName>
    <definedName name="solver_rhs6" localSheetId="11" hidden="1">binarna</definedName>
    <definedName name="solver_rhs6" localSheetId="12" hidden="1">Przyklad_4_1!$E$19</definedName>
    <definedName name="solver_rhs6" localSheetId="13" hidden="1">Przyklad_4_2!$D$9</definedName>
    <definedName name="solver_rhs7" localSheetId="0" hidden="1">Przyklad_1_1!$C$1</definedName>
    <definedName name="solver_rhs7" localSheetId="6" hidden="1">Przyklad_3_3!$F$7</definedName>
    <definedName name="solver_rhs7" localSheetId="7" hidden="1">Przyklad_3_4!$F$7</definedName>
    <definedName name="solver_rhs7" localSheetId="8" hidden="1">Przyklad_3_5!$E$11</definedName>
    <definedName name="solver_rhs7" localSheetId="9" hidden="1">Przyklad_3_6!$F$7</definedName>
    <definedName name="solver_rhs7" localSheetId="10" hidden="1">Przyklad_3_7!$F$7</definedName>
    <definedName name="solver_rhs7" localSheetId="11" hidden="1">1</definedName>
    <definedName name="solver_rhs7" localSheetId="12" hidden="1">Przyklad_4_1!$E$20</definedName>
    <definedName name="solver_rhs7" localSheetId="13" hidden="1">Przyklad_4_2!$E$9</definedName>
    <definedName name="solver_rhs8" localSheetId="0" hidden="1">Przyklad_1_1!$C$1</definedName>
    <definedName name="solver_rhs8" localSheetId="7" hidden="1">Przyklad_3_4!$F$7</definedName>
    <definedName name="solver_rhs8" localSheetId="8" hidden="1">Przyklad_3_5!$E$8</definedName>
    <definedName name="solver_rhs8" localSheetId="9" hidden="1">Przyklad_3_6!$G$7</definedName>
    <definedName name="solver_rhs8" localSheetId="12" hidden="1">Przyklad_4_1!$E$21</definedName>
    <definedName name="solver_rhs8" localSheetId="13" hidden="1">Przyklad_4_2!$F$9</definedName>
    <definedName name="solver_rhs9" localSheetId="0" hidden="1">100000</definedName>
    <definedName name="solver_rhs9" localSheetId="7" hidden="1">Przyklad_3_4!$F$7</definedName>
    <definedName name="solver_rhs9" localSheetId="8" hidden="1">Przyklad_3_5!$F$8</definedName>
    <definedName name="solver_rhs9" localSheetId="12" hidden="1">Przyklad_4_1!$E$22</definedName>
    <definedName name="solver_rhs9" localSheetId="13" hidden="1">Przyklad_4_2!$F$9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3" hidden="1">0</definedName>
    <definedName name="solver_scl" localSheetId="0" hidden="1">2</definedName>
    <definedName name="solver_scl" localSheetId="1" hidden="1">1</definedName>
    <definedName name="solver_scl" localSheetId="2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2</definedName>
    <definedName name="solver_scl" localSheetId="9" hidden="1">2</definedName>
    <definedName name="solver_scl" localSheetId="10" hidden="1">2</definedName>
    <definedName name="solver_scl" localSheetId="11" hidden="1">1</definedName>
    <definedName name="solver_scl" localSheetId="12" hidden="1">1</definedName>
    <definedName name="solver_scl" localSheetId="13" hidden="1">2</definedName>
    <definedName name="solver_scl" localSheetId="3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3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3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3" hidden="1">0.01</definedName>
    <definedName name="solver_typ" localSheetId="0" hidden="1">2</definedName>
    <definedName name="solver_typ" localSheetId="1" hidden="1">2</definedName>
    <definedName name="solver_typ" localSheetId="2" hidden="1">1</definedName>
    <definedName name="solver_typ" localSheetId="4" hidden="1">1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typ" localSheetId="12" hidden="1">1</definedName>
    <definedName name="solver_typ" localSheetId="13" hidden="1">2</definedName>
    <definedName name="solver_typ" localSheetId="3" hidden="1">2</definedName>
    <definedName name="solver_val" localSheetId="0" hidden="1">100000</definedName>
    <definedName name="solver_val" localSheetId="1" hidden="1">0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3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3" hidden="1">3</definedName>
  </definedNames>
  <calcPr calcId="144525"/>
</workbook>
</file>

<file path=xl/calcChain.xml><?xml version="1.0" encoding="utf-8"?>
<calcChain xmlns="http://schemas.openxmlformats.org/spreadsheetml/2006/main">
  <c r="I14" i="12" l="1"/>
  <c r="L21" i="1" l="1"/>
  <c r="K21" i="1"/>
  <c r="J21" i="1"/>
  <c r="I21" i="1"/>
  <c r="L20" i="1"/>
  <c r="K20" i="1"/>
  <c r="J20" i="1"/>
  <c r="I20" i="1"/>
  <c r="M21" i="1"/>
  <c r="M20" i="1"/>
  <c r="E9" i="22" l="1"/>
  <c r="E8" i="22"/>
  <c r="N7" i="24" l="1"/>
  <c r="L7" i="24"/>
  <c r="J7" i="24"/>
  <c r="H7" i="24"/>
  <c r="H6" i="24"/>
  <c r="H4" i="24"/>
  <c r="H5" i="24"/>
  <c r="R9" i="27" l="1"/>
  <c r="O9" i="27"/>
  <c r="T6" i="27" l="1"/>
  <c r="T7" i="27"/>
  <c r="T8" i="27"/>
  <c r="S6" i="27"/>
  <c r="S7" i="27"/>
  <c r="S8" i="27"/>
  <c r="Q6" i="27"/>
  <c r="Q7" i="27"/>
  <c r="P6" i="27"/>
  <c r="P7" i="27"/>
  <c r="N5" i="27"/>
  <c r="K5" i="27" s="1"/>
  <c r="N6" i="27"/>
  <c r="N7" i="27"/>
  <c r="N8" i="27"/>
  <c r="N4" i="27"/>
  <c r="K4" i="27" s="1"/>
  <c r="M5" i="27"/>
  <c r="J5" i="27" s="1"/>
  <c r="M6" i="27"/>
  <c r="M7" i="27"/>
  <c r="M8" i="27"/>
  <c r="M4" i="27"/>
  <c r="J4" i="27" s="1"/>
  <c r="L9" i="27"/>
  <c r="I5" i="27"/>
  <c r="I6" i="27"/>
  <c r="I7" i="27"/>
  <c r="I8" i="27"/>
  <c r="I4" i="27"/>
  <c r="P9" i="27" l="1"/>
  <c r="Q9" i="27"/>
  <c r="S9" i="27"/>
  <c r="T9" i="27"/>
  <c r="I9" i="27"/>
  <c r="J7" i="27"/>
  <c r="K7" i="27"/>
  <c r="N9" i="27"/>
  <c r="J8" i="27"/>
  <c r="K6" i="27"/>
  <c r="J6" i="27"/>
  <c r="K8" i="27"/>
  <c r="M9" i="27"/>
  <c r="P18" i="26"/>
  <c r="P19" i="26"/>
  <c r="P20" i="26"/>
  <c r="P21" i="26"/>
  <c r="P22" i="26"/>
  <c r="P17" i="26"/>
  <c r="T4" i="26"/>
  <c r="T5" i="26"/>
  <c r="T6" i="26"/>
  <c r="T7" i="26"/>
  <c r="T8" i="26"/>
  <c r="T9" i="26"/>
  <c r="T10" i="26"/>
  <c r="T11" i="26"/>
  <c r="T12" i="26"/>
  <c r="T3" i="26"/>
  <c r="S4" i="26"/>
  <c r="S5" i="26"/>
  <c r="S6" i="26"/>
  <c r="S7" i="26"/>
  <c r="S8" i="26"/>
  <c r="S9" i="26"/>
  <c r="S10" i="26"/>
  <c r="S11" i="26"/>
  <c r="S12" i="26"/>
  <c r="S3" i="26"/>
  <c r="R4" i="26"/>
  <c r="R5" i="26"/>
  <c r="R6" i="26"/>
  <c r="R7" i="26"/>
  <c r="R8" i="26"/>
  <c r="R9" i="26"/>
  <c r="R10" i="26"/>
  <c r="R11" i="26"/>
  <c r="R12" i="26"/>
  <c r="R3" i="26"/>
  <c r="Q11" i="26"/>
  <c r="Q10" i="26"/>
  <c r="Q9" i="26"/>
  <c r="Q8" i="26"/>
  <c r="Q7" i="26"/>
  <c r="Q6" i="26"/>
  <c r="Q5" i="26"/>
  <c r="Q3" i="26"/>
  <c r="P3" i="26"/>
  <c r="P4" i="26"/>
  <c r="P5" i="26"/>
  <c r="P6" i="26"/>
  <c r="P7" i="26"/>
  <c r="P8" i="26"/>
  <c r="P9" i="26"/>
  <c r="P10" i="26"/>
  <c r="P11" i="26"/>
  <c r="O11" i="26"/>
  <c r="O10" i="26"/>
  <c r="O8" i="26"/>
  <c r="O7" i="26"/>
  <c r="O5" i="26"/>
  <c r="O4" i="26"/>
  <c r="O3" i="26"/>
  <c r="N23" i="26"/>
  <c r="J9" i="27" l="1"/>
  <c r="K9" i="27"/>
  <c r="O18" i="26"/>
  <c r="O19" i="26"/>
  <c r="O20" i="26"/>
  <c r="O21" i="26"/>
  <c r="O22" i="26"/>
  <c r="O17" i="26"/>
  <c r="E12" i="26"/>
  <c r="N11" i="26"/>
  <c r="E11" i="26"/>
  <c r="E10" i="26"/>
  <c r="N9" i="26"/>
  <c r="E9" i="26"/>
  <c r="E8" i="26"/>
  <c r="N7" i="26"/>
  <c r="E7" i="26"/>
  <c r="N6" i="26"/>
  <c r="E6" i="26"/>
  <c r="E5" i="26"/>
  <c r="E4" i="26"/>
  <c r="Q13" i="26"/>
  <c r="O13" i="26"/>
  <c r="E3" i="26"/>
  <c r="S13" i="26" l="1"/>
  <c r="N4" i="26"/>
  <c r="N5" i="26"/>
  <c r="N8" i="26"/>
  <c r="N10" i="26"/>
  <c r="P13" i="26"/>
  <c r="R13" i="26"/>
  <c r="T13" i="26"/>
  <c r="N12" i="26"/>
  <c r="N3" i="26"/>
  <c r="N13" i="26" l="1"/>
  <c r="P23" i="26"/>
  <c r="O23" i="26"/>
  <c r="N5" i="24"/>
  <c r="N6" i="24"/>
  <c r="N4" i="24"/>
  <c r="L5" i="24"/>
  <c r="L6" i="24"/>
  <c r="L4" i="24"/>
  <c r="J5" i="24"/>
  <c r="J6" i="24"/>
  <c r="J4" i="24"/>
  <c r="I7" i="24"/>
  <c r="K7" i="24"/>
  <c r="M7" i="24"/>
  <c r="G5" i="24"/>
  <c r="G6" i="24"/>
  <c r="G4" i="24"/>
  <c r="G7" i="24" l="1"/>
  <c r="S7" i="22" l="1"/>
  <c r="Q7" i="22"/>
  <c r="O7" i="22"/>
  <c r="M7" i="22"/>
  <c r="S5" i="22" l="1"/>
  <c r="S6" i="22"/>
  <c r="S4" i="22"/>
  <c r="Q5" i="22"/>
  <c r="Q6" i="22"/>
  <c r="Q4" i="22"/>
  <c r="O5" i="22"/>
  <c r="O6" i="22"/>
  <c r="O4" i="22"/>
  <c r="M5" i="22"/>
  <c r="M6" i="22"/>
  <c r="M4" i="22"/>
  <c r="L7" i="22"/>
  <c r="N7" i="22"/>
  <c r="P7" i="22"/>
  <c r="R7" i="22"/>
  <c r="I5" i="22"/>
  <c r="I6" i="22"/>
  <c r="I4" i="22"/>
  <c r="J5" i="22"/>
  <c r="J6" i="22"/>
  <c r="J4" i="22"/>
  <c r="K5" i="22" l="1"/>
  <c r="K6" i="22"/>
  <c r="I7" i="22"/>
  <c r="J7" i="22"/>
  <c r="K4" i="22"/>
  <c r="K7" i="22" s="1"/>
  <c r="J6" i="21" l="1"/>
  <c r="L7" i="21" l="1"/>
  <c r="U5" i="21"/>
  <c r="U6" i="21"/>
  <c r="U4" i="21"/>
  <c r="S5" i="21"/>
  <c r="S6" i="21"/>
  <c r="S4" i="21"/>
  <c r="Q5" i="21"/>
  <c r="Q6" i="21"/>
  <c r="Q4" i="21"/>
  <c r="O5" i="21"/>
  <c r="O6" i="21"/>
  <c r="O4" i="21"/>
  <c r="M5" i="21"/>
  <c r="M4" i="21"/>
  <c r="N7" i="21"/>
  <c r="P7" i="21"/>
  <c r="R7" i="21"/>
  <c r="T7" i="21"/>
  <c r="J5" i="21"/>
  <c r="J4" i="21"/>
  <c r="C9" i="21"/>
  <c r="C8" i="21"/>
  <c r="M7" i="21" l="1"/>
  <c r="K6" i="21"/>
  <c r="O7" i="21"/>
  <c r="U7" i="21"/>
  <c r="K4" i="21"/>
  <c r="K5" i="21"/>
  <c r="S7" i="21"/>
  <c r="J7" i="21"/>
  <c r="Q7" i="21"/>
  <c r="Q5" i="19"/>
  <c r="K7" i="21" l="1"/>
  <c r="Q6" i="19" l="1"/>
  <c r="R6" i="19" s="1"/>
  <c r="Q7" i="19"/>
  <c r="R7" i="19" s="1"/>
  <c r="Q4" i="19"/>
  <c r="R4" i="19" s="1"/>
  <c r="P8" i="19" l="1"/>
  <c r="R5" i="19"/>
  <c r="E10" i="19"/>
  <c r="E9" i="19"/>
  <c r="V5" i="19"/>
  <c r="V6" i="19"/>
  <c r="V7" i="19"/>
  <c r="V4" i="19"/>
  <c r="T5" i="19"/>
  <c r="T6" i="19"/>
  <c r="T7" i="19"/>
  <c r="T4" i="19"/>
  <c r="O5" i="19"/>
  <c r="O6" i="19"/>
  <c r="O7" i="19"/>
  <c r="O4" i="19"/>
  <c r="M5" i="19"/>
  <c r="M6" i="19"/>
  <c r="M7" i="19"/>
  <c r="K7" i="19" s="1"/>
  <c r="M4" i="19"/>
  <c r="K4" i="19" s="1"/>
  <c r="L8" i="19"/>
  <c r="N8" i="19"/>
  <c r="S8" i="19"/>
  <c r="U8" i="19"/>
  <c r="J5" i="19"/>
  <c r="J6" i="19"/>
  <c r="J7" i="19"/>
  <c r="J4" i="19"/>
  <c r="K5" i="19" l="1"/>
  <c r="K6" i="19"/>
  <c r="K8" i="19" s="1"/>
  <c r="R8" i="19"/>
  <c r="V8" i="19"/>
  <c r="T8" i="19"/>
  <c r="J8" i="19"/>
  <c r="O8" i="19"/>
  <c r="M8" i="19"/>
  <c r="R5" i="18"/>
  <c r="R6" i="18"/>
  <c r="R4" i="18"/>
  <c r="P5" i="18"/>
  <c r="P6" i="18"/>
  <c r="P4" i="18"/>
  <c r="N5" i="18"/>
  <c r="N6" i="18"/>
  <c r="N4" i="18"/>
  <c r="L5" i="18"/>
  <c r="L6" i="18"/>
  <c r="L4" i="18"/>
  <c r="K7" i="18"/>
  <c r="M7" i="18"/>
  <c r="O7" i="18"/>
  <c r="Q7" i="18"/>
  <c r="I5" i="18"/>
  <c r="I6" i="18"/>
  <c r="I4" i="18"/>
  <c r="D9" i="18"/>
  <c r="D8" i="18"/>
  <c r="L7" i="18" l="1"/>
  <c r="J5" i="18"/>
  <c r="N7" i="18"/>
  <c r="P7" i="18"/>
  <c r="J6" i="18"/>
  <c r="J4" i="18"/>
  <c r="R7" i="18"/>
  <c r="I7" i="18"/>
  <c r="R5" i="17"/>
  <c r="R6" i="17"/>
  <c r="R4" i="17"/>
  <c r="P5" i="17"/>
  <c r="P6" i="17"/>
  <c r="P4" i="17"/>
  <c r="N5" i="17"/>
  <c r="N6" i="17"/>
  <c r="N4" i="17"/>
  <c r="L5" i="17"/>
  <c r="L6" i="17"/>
  <c r="L4" i="17"/>
  <c r="K7" i="17"/>
  <c r="M7" i="17"/>
  <c r="O7" i="17"/>
  <c r="Q7" i="17"/>
  <c r="I5" i="17"/>
  <c r="I6" i="17"/>
  <c r="I4" i="17"/>
  <c r="D9" i="17"/>
  <c r="D8" i="17"/>
  <c r="J7" i="18" l="1"/>
  <c r="J6" i="17"/>
  <c r="J4" i="17"/>
  <c r="I7" i="17"/>
  <c r="P7" i="17"/>
  <c r="J5" i="17"/>
  <c r="L7" i="17"/>
  <c r="R7" i="17"/>
  <c r="N7" i="17"/>
  <c r="J7" i="17" l="1"/>
  <c r="O5" i="15"/>
  <c r="O6" i="15"/>
  <c r="O4" i="15"/>
  <c r="M5" i="15"/>
  <c r="M6" i="15"/>
  <c r="M4" i="15"/>
  <c r="K5" i="15"/>
  <c r="K6" i="15"/>
  <c r="K4" i="15"/>
  <c r="J7" i="15"/>
  <c r="L7" i="15"/>
  <c r="N7" i="15"/>
  <c r="H5" i="15"/>
  <c r="H6" i="15"/>
  <c r="H4" i="15"/>
  <c r="D9" i="15"/>
  <c r="D8" i="15"/>
  <c r="O7" i="15" l="1"/>
  <c r="I6" i="15"/>
  <c r="I4" i="15"/>
  <c r="I5" i="15"/>
  <c r="M7" i="15"/>
  <c r="K7" i="15"/>
  <c r="H7" i="15"/>
  <c r="J4" i="3"/>
  <c r="I7" i="15" l="1"/>
  <c r="J13" i="12" l="1"/>
  <c r="K13" i="12"/>
  <c r="L13" i="12"/>
  <c r="M13" i="12"/>
  <c r="I13" i="12"/>
  <c r="J12" i="12"/>
  <c r="K12" i="12"/>
  <c r="L12" i="12"/>
  <c r="M12" i="12"/>
  <c r="I12" i="12"/>
  <c r="J11" i="12"/>
  <c r="K11" i="12"/>
  <c r="L11" i="12"/>
  <c r="M11" i="12"/>
  <c r="I11" i="12"/>
  <c r="N11" i="12" l="1"/>
  <c r="N13" i="12"/>
  <c r="N12" i="12"/>
  <c r="J6" i="11" l="1"/>
  <c r="J7" i="11" s="1"/>
  <c r="H6" i="11"/>
  <c r="H7" i="11" s="1"/>
  <c r="K4" i="11"/>
  <c r="K5" i="11"/>
  <c r="I4" i="11"/>
  <c r="G4" i="11" s="1"/>
  <c r="I5" i="11"/>
  <c r="G5" i="11" s="1"/>
  <c r="K3" i="11"/>
  <c r="I3" i="11"/>
  <c r="G3" i="11" l="1"/>
  <c r="G7" i="11"/>
  <c r="J7" i="8" l="1"/>
  <c r="H7" i="8"/>
  <c r="K6" i="8"/>
  <c r="K5" i="8"/>
  <c r="K4" i="8"/>
  <c r="I6" i="8"/>
  <c r="I5" i="8"/>
  <c r="I4" i="8"/>
  <c r="G4" i="8" l="1"/>
  <c r="H8" i="8" l="1"/>
  <c r="G5" i="8"/>
  <c r="G6" i="8"/>
  <c r="H5" i="3"/>
  <c r="I5" i="3" s="1"/>
  <c r="H6" i="3"/>
  <c r="I6" i="3" s="1"/>
  <c r="H7" i="3"/>
  <c r="I7" i="3" s="1"/>
  <c r="H4" i="3"/>
  <c r="I4" i="3" s="1"/>
  <c r="H8" i="3" l="1"/>
  <c r="G8" i="3"/>
  <c r="J7" i="3"/>
  <c r="J6" i="3"/>
  <c r="J5" i="3"/>
  <c r="D8" i="3"/>
  <c r="J8" i="3" l="1"/>
  <c r="I8" i="3"/>
  <c r="I9" i="3" l="1"/>
  <c r="M4" i="1" l="1"/>
  <c r="M3" i="1"/>
  <c r="M19" i="1"/>
  <c r="M5" i="1" l="1"/>
  <c r="M6" i="1" s="1"/>
  <c r="L15" i="1" l="1"/>
  <c r="L5" i="1"/>
  <c r="L6" i="1" s="1"/>
  <c r="E21" i="1" l="1"/>
  <c r="D21" i="1"/>
  <c r="C21" i="1"/>
  <c r="B21" i="1"/>
  <c r="E11" i="1"/>
  <c r="D11" i="1"/>
  <c r="C11" i="1"/>
  <c r="B11" i="1"/>
  <c r="E18" i="1"/>
  <c r="E20" i="1" s="1"/>
  <c r="D18" i="1"/>
  <c r="C18" i="1"/>
  <c r="C20" i="1" s="1"/>
  <c r="B18" i="1"/>
  <c r="B20" i="1" s="1"/>
  <c r="C8" i="1"/>
  <c r="D8" i="1"/>
  <c r="E8" i="1"/>
  <c r="B8" i="1"/>
  <c r="F16" i="1"/>
  <c r="F6" i="1"/>
  <c r="B10" i="1" l="1"/>
  <c r="D10" i="1"/>
  <c r="E10" i="1"/>
  <c r="C10" i="1"/>
  <c r="D20" i="1"/>
  <c r="F20" i="1" s="1"/>
  <c r="F11" i="1"/>
  <c r="F21" i="1"/>
  <c r="F8" i="1"/>
  <c r="F18" i="1"/>
  <c r="F10" i="1" l="1"/>
  <c r="L10" i="1"/>
  <c r="M10" i="1"/>
  <c r="L7" i="1"/>
  <c r="M7" i="1"/>
  <c r="L8" i="1"/>
  <c r="L9" i="1" s="1"/>
  <c r="M8" i="1"/>
  <c r="M9" i="1" l="1"/>
</calcChain>
</file>

<file path=xl/sharedStrings.xml><?xml version="1.0" encoding="utf-8"?>
<sst xmlns="http://schemas.openxmlformats.org/spreadsheetml/2006/main" count="515" uniqueCount="260">
  <si>
    <t>blok 5-kondygnacyjny</t>
  </si>
  <si>
    <t>typy mieszkań</t>
  </si>
  <si>
    <t>M2</t>
  </si>
  <si>
    <t>M3</t>
  </si>
  <si>
    <t>M4</t>
  </si>
  <si>
    <t>M5</t>
  </si>
  <si>
    <t>liczba mieszkań</t>
  </si>
  <si>
    <t>razem</t>
  </si>
  <si>
    <t>blok 11-kondygnacyjny</t>
  </si>
  <si>
    <r>
      <t>powierzchnia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</si>
  <si>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razem w bloku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</si>
  <si>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koszt budowy [zł/m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</si>
  <si>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razem w bloku [zł</t>
    </r>
    <r>
      <rPr>
        <sz val="11"/>
        <color theme="1"/>
        <rFont val="Calibri"/>
        <family val="2"/>
        <charset val="238"/>
        <scheme val="minor"/>
      </rPr>
      <t>]</t>
    </r>
  </si>
  <si>
    <t>mieszkania</t>
  </si>
  <si>
    <t>liczba mieszkańców</t>
  </si>
  <si>
    <t>liczba mieszkańców osiedla</t>
  </si>
  <si>
    <t>liczba mieszkańców w blokach 5-kondygnacyjnych</t>
  </si>
  <si>
    <t>liczba mieszkańców w blokach 11-kondygnacyjnych</t>
  </si>
  <si>
    <t>liczba bloków w osiedlu</t>
  </si>
  <si>
    <t>Razem</t>
  </si>
  <si>
    <t>oba typy bloków</t>
  </si>
  <si>
    <t>bloki 11-kondygnacyjne</t>
  </si>
  <si>
    <t>liczba mieszkańców w obu typach bloków</t>
  </si>
  <si>
    <t>liczba bloków 5-kondygnacyjnych</t>
  </si>
  <si>
    <t>liczba bloków 11-kondygnacyjnych</t>
  </si>
  <si>
    <t>koszt budowy osiedla [zł]</t>
  </si>
  <si>
    <t>mieszkania - udział w osiedlu [%]</t>
  </si>
  <si>
    <t>Rozwiązania</t>
  </si>
  <si>
    <t>praktycznie</t>
  </si>
  <si>
    <t>wynik matematyczny</t>
  </si>
  <si>
    <t>teoretycznie</t>
  </si>
  <si>
    <t>I</t>
  </si>
  <si>
    <t>II</t>
  </si>
  <si>
    <t>III</t>
  </si>
  <si>
    <t>IV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</si>
  <si>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</si>
  <si>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</si>
  <si>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t>=max</t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</si>
  <si>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</si>
  <si>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</si>
  <si>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</si>
  <si>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t>Kwartał</t>
  </si>
  <si>
    <t>Popyt na kaszę [t]</t>
  </si>
  <si>
    <t>Kwartalny przyrost kosztów produkcji [zł/t]</t>
  </si>
  <si>
    <t>Koszt magazynowania [zł]</t>
  </si>
  <si>
    <t>Koszt zwiększenia produkcji [zł]</t>
  </si>
  <si>
    <t>Kwartalny koszt magazynowania [zł/t]</t>
  </si>
  <si>
    <t>Razem koszty [zł]</t>
  </si>
  <si>
    <t>Roczny popyt na kaszę</t>
  </si>
  <si>
    <t>Wielkość produkcji [t]</t>
  </si>
  <si>
    <t>Ilość w magazynie [t]</t>
  </si>
  <si>
    <t>Maszyna</t>
  </si>
  <si>
    <t>M1</t>
  </si>
  <si>
    <t>produkt "A"</t>
  </si>
  <si>
    <t>produkt "B"</t>
  </si>
  <si>
    <t>Ilość czasu pracy na jednostkę produktu [s]</t>
  </si>
  <si>
    <t>Limit czasu pracy maszyn [s]</t>
  </si>
  <si>
    <t>Zysk jednostkowy [zł]</t>
  </si>
  <si>
    <t>Czas pracy maszyn [s]</t>
  </si>
  <si>
    <t>Zysk na produkcie [zł]</t>
  </si>
  <si>
    <t>Zysk z produkcji [zł]</t>
  </si>
  <si>
    <t>Ilość</t>
  </si>
  <si>
    <t>Czas</t>
  </si>
  <si>
    <t>Plan ilości produkcji wyrobów</t>
  </si>
  <si>
    <t>S1</t>
  </si>
  <si>
    <t>S2</t>
  </si>
  <si>
    <t>S3</t>
  </si>
  <si>
    <t>Składnik odżywczy</t>
  </si>
  <si>
    <t>Minimalna ilość składnika</t>
  </si>
  <si>
    <t>Cena jednostkowa [zł]</t>
  </si>
  <si>
    <t>Zawartość składników odżywczych</t>
  </si>
  <si>
    <t>Wielkość zakupu</t>
  </si>
  <si>
    <t>Ilość składników</t>
  </si>
  <si>
    <t>Razem [zł]</t>
  </si>
  <si>
    <t>Zakup minimum</t>
  </si>
  <si>
    <r>
      <t>max z = 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5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</si>
  <si>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+ 3x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15</t>
    </r>
  </si>
  <si>
    <r>
      <t>2x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3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+ 5x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20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</si>
  <si>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+ 2x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+ 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= 10</t>
    </r>
  </si>
  <si>
    <r>
      <t>x</t>
    </r>
    <r>
      <rPr>
        <vertAlign val="subscript"/>
        <sz val="12"/>
        <color theme="1"/>
        <rFont val="Courier New"/>
        <family val="3"/>
        <charset val="238"/>
      </rPr>
      <t>1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2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3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>,</t>
    </r>
    <r>
      <rPr>
        <sz val="12"/>
        <color theme="1"/>
        <rFont val="Courier New"/>
        <family val="3"/>
        <charset val="238"/>
      </rPr>
      <t xml:space="preserve"> x</t>
    </r>
    <r>
      <rPr>
        <vertAlign val="subscript"/>
        <sz val="12"/>
        <color theme="1"/>
        <rFont val="Courier New"/>
        <family val="3"/>
        <charset val="238"/>
      </rPr>
      <t>4</t>
    </r>
    <r>
      <rPr>
        <sz val="12"/>
        <color theme="1"/>
        <rFont val="Courier New"/>
        <family val="3"/>
        <charset val="238"/>
      </rPr>
      <t xml:space="preserve"> ≥ 0</t>
    </r>
    <r>
      <rPr>
        <sz val="11"/>
        <color theme="1"/>
        <rFont val="Times New Roman"/>
        <family val="1"/>
        <charset val="238"/>
      </rPr>
      <t xml:space="preserve">, </t>
    </r>
    <r>
      <rPr>
        <sz val="12"/>
        <color theme="1"/>
        <rFont val="Courier New"/>
        <family val="3"/>
        <charset val="238"/>
      </rPr>
      <t>x</t>
    </r>
    <r>
      <rPr>
        <vertAlign val="subscript"/>
        <sz val="12"/>
        <color theme="1"/>
        <rFont val="Courier New"/>
        <family val="3"/>
        <charset val="238"/>
      </rPr>
      <t>5</t>
    </r>
    <r>
      <rPr>
        <sz val="12"/>
        <color theme="1"/>
        <rFont val="Courier New"/>
        <family val="3"/>
        <charset val="238"/>
      </rPr>
      <t xml:space="preserve"> ≥ 0</t>
    </r>
  </si>
  <si>
    <t>b</t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</si>
  <si>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</si>
  <si>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</si>
  <si>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</si>
  <si>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</si>
  <si>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</si>
  <si>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vertAlign val="sub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Symbol"/>
        <family val="1"/>
        <charset val="2"/>
      </rPr>
      <t xml:space="preserve">´ </t>
    </r>
    <r>
      <rPr>
        <sz val="11"/>
        <color theme="1"/>
        <rFont val="Calibri"/>
        <family val="2"/>
        <charset val="238"/>
      </rPr>
      <t>x</t>
    </r>
    <r>
      <rPr>
        <vertAlign val="subscript"/>
        <sz val="11"/>
        <color theme="1"/>
        <rFont val="Calibri"/>
        <family val="2"/>
        <charset val="238"/>
      </rPr>
      <t>i</t>
    </r>
  </si>
  <si>
    <t>z</t>
  </si>
  <si>
    <t>Plan produkcji kaszy (przy założeniu, że produkcja w IV kwartale wynosiła 0 ton)</t>
  </si>
  <si>
    <t>Plan produkcji kaszy (przy założeniu, że produkcja w IV kwartale ub.r. wynosiła 70 ton)</t>
  </si>
  <si>
    <t>Odb. I</t>
  </si>
  <si>
    <t>Odb. II</t>
  </si>
  <si>
    <t>Odb. III</t>
  </si>
  <si>
    <t>Wys. I</t>
  </si>
  <si>
    <t>Wys. III</t>
  </si>
  <si>
    <t>Zapotrzebowanie</t>
  </si>
  <si>
    <t>Jednostkowe koszty transportu</t>
  </si>
  <si>
    <t>Punkt odbioru</t>
  </si>
  <si>
    <t>Punkt wysyłki</t>
  </si>
  <si>
    <t>Ilość towaru do dyspozycji</t>
  </si>
  <si>
    <t>Wys. II</t>
  </si>
  <si>
    <t>Razem ilość towaru do dyspozycji</t>
  </si>
  <si>
    <t>Razem zapotrzebowanie</t>
  </si>
  <si>
    <t>Koszt</t>
  </si>
  <si>
    <t>Zapotrzebowanie [t]</t>
  </si>
  <si>
    <t>K-1</t>
  </si>
  <si>
    <t>K-2</t>
  </si>
  <si>
    <t>K-3</t>
  </si>
  <si>
    <t>E-I</t>
  </si>
  <si>
    <t>E-II</t>
  </si>
  <si>
    <t>E-III</t>
  </si>
  <si>
    <t>E-IV</t>
  </si>
  <si>
    <t>Zapotrzebowanie [tys. t]</t>
  </si>
  <si>
    <t>Kopalnia</t>
  </si>
  <si>
    <t>Razem wydobycie [tys. t]</t>
  </si>
  <si>
    <t>Razem zapotrzebowanie [tys. t]</t>
  </si>
  <si>
    <t>Wydobycie [tys. t]</t>
  </si>
  <si>
    <t>Koszty przewozu węgla do elektrowni [zł/t]</t>
  </si>
  <si>
    <t>Dostawa z kopalni</t>
  </si>
  <si>
    <t>Planowane ilości [tys. t] i koszty dostawy węgla [tys. zł] do elektrowni</t>
  </si>
  <si>
    <t>Ilości odbieranych produktów i koszt ich transportu</t>
  </si>
  <si>
    <t>Łódź</t>
  </si>
  <si>
    <t>Łask</t>
  </si>
  <si>
    <t>Zduńska Wola</t>
  </si>
  <si>
    <t>Gdańsk</t>
  </si>
  <si>
    <t>Warszawa</t>
  </si>
  <si>
    <t>Kraków</t>
  </si>
  <si>
    <t>Poznań</t>
  </si>
  <si>
    <t>Zapotrzebowanie [szt.]</t>
  </si>
  <si>
    <t>Zdolności produkcyjne [szt.]</t>
  </si>
  <si>
    <t>Zakład odzieżowy</t>
  </si>
  <si>
    <t>Jednostkowe koszty transportu do sklepu [zł/szt.]</t>
  </si>
  <si>
    <t>Zdolności produkcyjne zakładów [szt.]</t>
  </si>
  <si>
    <t>Zapotrzebowanie sklepów [szt.]</t>
  </si>
  <si>
    <t>Plan rozdysponowania produkcji koszul [szt.] do sklepów i koszty ich transportu [zł]</t>
  </si>
  <si>
    <t>ZP-I</t>
  </si>
  <si>
    <t>ZP-II</t>
  </si>
  <si>
    <t>ZP-III</t>
  </si>
  <si>
    <t>ZP-IV</t>
  </si>
  <si>
    <t>PB-1</t>
  </si>
  <si>
    <t>PB-2</t>
  </si>
  <si>
    <t>PB-3</t>
  </si>
  <si>
    <t>PB-4</t>
  </si>
  <si>
    <t>PB-5</t>
  </si>
  <si>
    <t>Jednostkowe koszty transportu na plac budowy [zł/wagon]</t>
  </si>
  <si>
    <t>Zakład prefabrykacji</t>
  </si>
  <si>
    <t>Optymalny plan dostaw płyt stropowych [wagony] minimalizujący koszty ich transportu [zł] z zakładu prefabrykacji na place budowy</t>
  </si>
  <si>
    <t>Zapotrzebowanie [wagony]</t>
  </si>
  <si>
    <t>Razem zapotrzebowanie placów budów [wagony]</t>
  </si>
  <si>
    <t>Wielkość dostaw z zakładów prefabrykacji [wagony]</t>
  </si>
  <si>
    <t>Dopuszczalna ilość wagonów na trasie ZP-II a PB-3</t>
  </si>
  <si>
    <t>C-I</t>
  </si>
  <si>
    <t>C-III</t>
  </si>
  <si>
    <t>C-II</t>
  </si>
  <si>
    <t>F-1</t>
  </si>
  <si>
    <t>F-2</t>
  </si>
  <si>
    <t>F-3</t>
  </si>
  <si>
    <t>F-4</t>
  </si>
  <si>
    <t>F-5</t>
  </si>
  <si>
    <t>Zapotrzebowanie [kg]</t>
  </si>
  <si>
    <t>Cukrownia</t>
  </si>
  <si>
    <t>Moce produkcyjne [kg]</t>
  </si>
  <si>
    <t>Całość produkcji cukru [kg]</t>
  </si>
  <si>
    <t>Zapotrzebowanie fabryk [kg]</t>
  </si>
  <si>
    <t>Jednostkowe koszty transportu cukru do fabryk [zł/kg]</t>
  </si>
  <si>
    <t>Optymalny plan dostaw cukru z cukrowni do fabryk [kg] minimalizujący koszty jego transportu [zł]</t>
  </si>
  <si>
    <t>GH-I</t>
  </si>
  <si>
    <t>GH-III</t>
  </si>
  <si>
    <t>GH-II</t>
  </si>
  <si>
    <t>CPR-1</t>
  </si>
  <si>
    <t>CPR-2</t>
  </si>
  <si>
    <t>CPR-3</t>
  </si>
  <si>
    <t>CPR-4</t>
  </si>
  <si>
    <t>Zdolności wysyłkowe [t]</t>
  </si>
  <si>
    <t>Gospodarstwo hodowlane</t>
  </si>
  <si>
    <t>Czas dowozu ryb [h] do Centrali Przetwórstwa Rybnego</t>
  </si>
  <si>
    <r>
      <t xml:space="preserve">Koszt [t </t>
    </r>
    <r>
      <rPr>
        <sz val="10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  <charset val="238"/>
        <scheme val="minor"/>
      </rPr>
      <t xml:space="preserve"> h]</t>
    </r>
  </si>
  <si>
    <t>Czas max</t>
  </si>
  <si>
    <t>Optymalne ilości przewożonych ryb [t] do Centrali Przetwórstwa Rybnego i czas ich dostawy [h]</t>
  </si>
  <si>
    <t>Oporność</t>
  </si>
  <si>
    <t>Napięcie</t>
  </si>
  <si>
    <t>Natężenie</t>
  </si>
  <si>
    <t>U-1</t>
  </si>
  <si>
    <t>U-2</t>
  </si>
  <si>
    <t>U-3</t>
  </si>
  <si>
    <t>Czas trwania pomiaru na urządzeniu [s]</t>
  </si>
  <si>
    <t>Pomiar</t>
  </si>
  <si>
    <t>Realizacja</t>
  </si>
  <si>
    <t>Przydział przyrządów dla zminimalizowania czasu trwania [s] pomiarów</t>
  </si>
  <si>
    <t>Typ prostownika</t>
  </si>
  <si>
    <t>PK-09</t>
  </si>
  <si>
    <t>PK-10</t>
  </si>
  <si>
    <t>PK-15</t>
  </si>
  <si>
    <t>PK-20</t>
  </si>
  <si>
    <t>PK-100</t>
  </si>
  <si>
    <t>PK-110</t>
  </si>
  <si>
    <t>Zużycie jednostkowe</t>
  </si>
  <si>
    <t>Numer</t>
  </si>
  <si>
    <t>Rodzaj</t>
  </si>
  <si>
    <t>prasa mimośrodowa</t>
  </si>
  <si>
    <t>gilotyna (typ &lt;2 mm)</t>
  </si>
  <si>
    <t>gilotyna (typ &gt;2 mm)</t>
  </si>
  <si>
    <t>wycinarka młoteczkowa</t>
  </si>
  <si>
    <t>zaginarka mechaniczna</t>
  </si>
  <si>
    <t>tokarka pociągowa</t>
  </si>
  <si>
    <t>tokarka rewolwerowa</t>
  </si>
  <si>
    <t>wiertarka stojakowa</t>
  </si>
  <si>
    <t>frezarka uniwersalna</t>
  </si>
  <si>
    <t>nawijarka do drutów</t>
  </si>
  <si>
    <t>Efektywny czas pracy maszyny [h]</t>
  </si>
  <si>
    <t>Park maszynowy</t>
  </si>
  <si>
    <t>Jednostkowa pracochłonność [min] rodzajów prostowników</t>
  </si>
  <si>
    <t>Efektywny czas pracy maszyn [min]</t>
  </si>
  <si>
    <t>Przewód DY [mb/kpl.]</t>
  </si>
  <si>
    <t>Blacha stalowa IIT [kg/kpl.]</t>
  </si>
  <si>
    <t>Wielkość zamówień [kpl.]</t>
  </si>
  <si>
    <t>Blacha</t>
  </si>
  <si>
    <t>Przewód</t>
  </si>
  <si>
    <t>Zużycie materiałów</t>
  </si>
  <si>
    <t>Nr maszyny</t>
  </si>
  <si>
    <t>Maksymalne czasy pracy maszyn [min] dla wyprodukowania rodzajów prostowników</t>
  </si>
  <si>
    <r>
      <t xml:space="preserve">metoda </t>
    </r>
    <r>
      <rPr>
        <b/>
        <i/>
        <sz val="11"/>
        <color theme="1"/>
        <rFont val="Calibri"/>
        <family val="2"/>
        <charset val="238"/>
        <scheme val="minor"/>
      </rPr>
      <t>Nieliniowa GRG</t>
    </r>
  </si>
  <si>
    <r>
      <t xml:space="preserve">metoda </t>
    </r>
    <r>
      <rPr>
        <b/>
        <i/>
        <sz val="11"/>
        <color theme="1"/>
        <rFont val="Calibri"/>
        <family val="2"/>
        <charset val="238"/>
        <scheme val="minor"/>
      </rPr>
      <t>LP simpleks</t>
    </r>
  </si>
  <si>
    <r>
      <t xml:space="preserve">metoda </t>
    </r>
    <r>
      <rPr>
        <b/>
        <i/>
        <sz val="11"/>
        <color theme="1"/>
        <rFont val="Calibri"/>
        <family val="2"/>
        <charset val="238"/>
        <scheme val="minor"/>
      </rPr>
      <t>Ewolucyjna</t>
    </r>
  </si>
  <si>
    <t>nie daje się rozwiązać</t>
  </si>
  <si>
    <r>
      <t xml:space="preserve">wyniki rozwiązania metodą </t>
    </r>
    <r>
      <rPr>
        <b/>
        <i/>
        <sz val="11"/>
        <color theme="1"/>
        <rFont val="Calibri"/>
        <family val="2"/>
        <charset val="238"/>
        <scheme val="minor"/>
      </rPr>
      <t>LP simpleks</t>
    </r>
    <r>
      <rPr>
        <sz val="11"/>
        <color theme="1"/>
        <rFont val="Calibri"/>
        <family val="2"/>
        <charset val="238"/>
        <scheme val="minor"/>
      </rPr>
      <t xml:space="preserve"> - wiersz 1</t>
    </r>
  </si>
  <si>
    <r>
      <t xml:space="preserve">wyniki rozwiązania metodą </t>
    </r>
    <r>
      <rPr>
        <b/>
        <i/>
        <sz val="11"/>
        <color theme="1"/>
        <rFont val="Calibri"/>
        <family val="2"/>
        <charset val="238"/>
        <scheme val="minor"/>
      </rPr>
      <t>Nieliniową GRG</t>
    </r>
    <r>
      <rPr>
        <sz val="11"/>
        <color theme="1"/>
        <rFont val="Calibri"/>
        <family val="2"/>
        <charset val="238"/>
        <scheme val="minor"/>
      </rPr>
      <t xml:space="preserve"> - wiersz 25</t>
    </r>
  </si>
  <si>
    <r>
      <t xml:space="preserve">wyniki rozwiązania metodą </t>
    </r>
    <r>
      <rPr>
        <b/>
        <i/>
        <sz val="11"/>
        <color theme="1"/>
        <rFont val="Calibri"/>
        <family val="2"/>
        <charset val="238"/>
        <scheme val="minor"/>
      </rPr>
      <t>Ewolucyjną</t>
    </r>
    <r>
      <rPr>
        <sz val="11"/>
        <color theme="1"/>
        <rFont val="Calibri"/>
        <family val="2"/>
        <charset val="238"/>
        <scheme val="minor"/>
      </rPr>
      <t xml:space="preserve"> - wiersz 39</t>
    </r>
  </si>
  <si>
    <t>Limit zużycia [kg], [mb]</t>
  </si>
  <si>
    <t>Wełna</t>
  </si>
  <si>
    <t>Bawełna</t>
  </si>
  <si>
    <t>Wełna laminowana</t>
  </si>
  <si>
    <t>Elanobawełna</t>
  </si>
  <si>
    <t>Elanobawełna laminowana</t>
  </si>
  <si>
    <t>ZPO-A</t>
  </si>
  <si>
    <t>ZPO-B</t>
  </si>
  <si>
    <t>ZPO-C</t>
  </si>
  <si>
    <t>Ceny konfekcjonowania płaszczy [zł] w zakładzie</t>
  </si>
  <si>
    <t>Limit</t>
  </si>
  <si>
    <t>Norma</t>
  </si>
  <si>
    <t>Limity i normy zużycia [mb]</t>
  </si>
  <si>
    <t>Nazwa tkaniny</t>
  </si>
  <si>
    <t>Roczna wielkość produkcji płaszczy [szt.]</t>
  </si>
  <si>
    <t>Koszt zł]</t>
  </si>
  <si>
    <t>Zużycie [mb]</t>
  </si>
  <si>
    <t>Koszt [zł]</t>
  </si>
  <si>
    <t>Optymalny plan przydziału produkcji płaszczy w zakładach ZPO w celu zminimalizowania kosztów ich konfekcjonowania</t>
  </si>
  <si>
    <t>udział projektowany</t>
  </si>
  <si>
    <t>udział zrealizowany</t>
  </si>
  <si>
    <t>realizacja ilościowa</t>
  </si>
  <si>
    <t>real. powierzchniowa</t>
  </si>
  <si>
    <t>warunki dotyczące bloków</t>
  </si>
  <si>
    <t>Zdolności wysyłkowe gospodarstw hodowlanych [t]</t>
  </si>
  <si>
    <t>Zapotrzebowanie Central Przetwórstwa Rybnego [t]</t>
  </si>
  <si>
    <t>Liczba</t>
  </si>
  <si>
    <t>Liczba dostaw [wagony]</t>
  </si>
  <si>
    <t>Liczba (obl.)</t>
  </si>
  <si>
    <t>Liczba [szt.]</t>
  </si>
  <si>
    <t>udział bloków 11-kondygnacyjnych</t>
  </si>
  <si>
    <r>
      <t>Razem [%], [szt.],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</si>
</sst>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vertAlign val="subscript"/>
      <sz val="12"/>
      <color theme="1"/>
      <name val="Courier New"/>
      <family val="3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9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10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0.5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74">
    <xf numFmtId="0" fontId="0" fillId="0" borderId="0" xfId="0"/>
    <xf numFmtId="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0" fontId="0" fillId="0" borderId="0" xfId="0" applyNumberFormat="1"/>
    <xf numFmtId="3" fontId="0" fillId="0" borderId="0" xfId="0" applyNumberFormat="1"/>
    <xf numFmtId="10" fontId="0" fillId="0" borderId="1" xfId="0" applyNumberForma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3" xfId="0" quotePrefix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3" fontId="0" fillId="0" borderId="52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/>
    <xf numFmtId="3" fontId="0" fillId="0" borderId="13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vertical="center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12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14" fillId="0" borderId="7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3" fontId="0" fillId="0" borderId="22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53" xfId="0" applyNumberForma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62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</cellXfs>
  <cellStyles count="1">
    <cellStyle name="Normalny" xfId="0" builtinId="0"/>
  </cellStyles>
  <dxfs count="8"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sqref="A1:B1"/>
    </sheetView>
  </sheetViews>
  <sheetFormatPr defaultRowHeight="15" x14ac:dyDescent="0.25"/>
  <cols>
    <col min="1" max="1" width="20" bestFit="1" customWidth="1"/>
    <col min="4" max="4" width="11.140625" customWidth="1"/>
    <col min="6" max="6" width="9.85546875" bestFit="1" customWidth="1"/>
    <col min="8" max="8" width="21.5703125" customWidth="1"/>
    <col min="12" max="12" width="13.7109375" customWidth="1"/>
    <col min="13" max="13" width="20.28515625" customWidth="1"/>
  </cols>
  <sheetData>
    <row r="1" spans="1:15" ht="18" customHeight="1" thickBot="1" x14ac:dyDescent="0.3">
      <c r="A1" s="280" t="s">
        <v>15</v>
      </c>
      <c r="B1" s="281"/>
      <c r="C1" s="86">
        <v>100000</v>
      </c>
      <c r="D1" s="83"/>
      <c r="H1" s="282" t="s">
        <v>27</v>
      </c>
      <c r="I1" s="283"/>
      <c r="J1" s="283"/>
      <c r="K1" s="283"/>
      <c r="L1" s="284" t="s">
        <v>29</v>
      </c>
      <c r="M1" s="286" t="s">
        <v>28</v>
      </c>
    </row>
    <row r="2" spans="1:15" ht="15.75" thickBot="1" x14ac:dyDescent="0.3">
      <c r="H2" s="267"/>
      <c r="I2" s="268"/>
      <c r="J2" s="268"/>
      <c r="K2" s="268"/>
      <c r="L2" s="285"/>
      <c r="M2" s="287"/>
    </row>
    <row r="3" spans="1:15" ht="18" customHeight="1" x14ac:dyDescent="0.25">
      <c r="A3" s="282" t="s">
        <v>0</v>
      </c>
      <c r="B3" s="283"/>
      <c r="C3" s="283"/>
      <c r="D3" s="283"/>
      <c r="E3" s="283"/>
      <c r="F3" s="289"/>
      <c r="H3" s="261" t="s">
        <v>23</v>
      </c>
      <c r="I3" s="259"/>
      <c r="J3" s="259"/>
      <c r="K3" s="266"/>
      <c r="L3" s="68">
        <v>320.51287558511854</v>
      </c>
      <c r="M3" s="94">
        <f>CEILING(L3,1)</f>
        <v>321</v>
      </c>
    </row>
    <row r="4" spans="1:15" ht="18" customHeight="1" x14ac:dyDescent="0.25">
      <c r="A4" s="269" t="s">
        <v>13</v>
      </c>
      <c r="B4" s="268" t="s">
        <v>1</v>
      </c>
      <c r="C4" s="268"/>
      <c r="D4" s="268"/>
      <c r="E4" s="268"/>
      <c r="F4" s="288"/>
      <c r="H4" s="290" t="s">
        <v>24</v>
      </c>
      <c r="I4" s="291"/>
      <c r="J4" s="291"/>
      <c r="K4" s="291"/>
      <c r="L4" s="68">
        <v>213.67516360948824</v>
      </c>
      <c r="M4" s="94">
        <f>CEILING(L4,1)</f>
        <v>214</v>
      </c>
    </row>
    <row r="5" spans="1:15" ht="18" customHeight="1" x14ac:dyDescent="0.25">
      <c r="A5" s="270"/>
      <c r="B5" s="68" t="s">
        <v>2</v>
      </c>
      <c r="C5" s="68" t="s">
        <v>3</v>
      </c>
      <c r="D5" s="68" t="s">
        <v>4</v>
      </c>
      <c r="E5" s="68" t="s">
        <v>5</v>
      </c>
      <c r="F5" s="74" t="s">
        <v>7</v>
      </c>
      <c r="H5" s="267" t="s">
        <v>18</v>
      </c>
      <c r="I5" s="268"/>
      <c r="J5" s="268"/>
      <c r="K5" s="268"/>
      <c r="L5" s="73">
        <f>SUM(L3:L4)</f>
        <v>534.18803919460674</v>
      </c>
      <c r="M5" s="94">
        <f>SUM(M3:M4)</f>
        <v>535</v>
      </c>
    </row>
    <row r="6" spans="1:15" ht="18" customHeight="1" x14ac:dyDescent="0.25">
      <c r="A6" s="87" t="s">
        <v>6</v>
      </c>
      <c r="B6" s="73">
        <v>10</v>
      </c>
      <c r="C6" s="73">
        <v>10</v>
      </c>
      <c r="D6" s="73">
        <v>20</v>
      </c>
      <c r="E6" s="73">
        <v>10</v>
      </c>
      <c r="F6" s="12">
        <f>SUM(B6:E6)</f>
        <v>50</v>
      </c>
      <c r="H6" s="267" t="s">
        <v>258</v>
      </c>
      <c r="I6" s="268"/>
      <c r="J6" s="268"/>
      <c r="K6" s="268"/>
      <c r="L6" s="5">
        <f>L4/L5</f>
        <v>0.39999990252804135</v>
      </c>
      <c r="M6" s="95">
        <f>M4/M5</f>
        <v>0.4</v>
      </c>
    </row>
    <row r="7" spans="1:15" ht="18" customHeight="1" x14ac:dyDescent="0.25">
      <c r="A7" s="87" t="s">
        <v>9</v>
      </c>
      <c r="B7" s="73">
        <v>35</v>
      </c>
      <c r="C7" s="73">
        <v>44</v>
      </c>
      <c r="D7" s="73">
        <v>56</v>
      </c>
      <c r="E7" s="73">
        <v>65</v>
      </c>
      <c r="F7" s="12"/>
      <c r="H7" s="267" t="s">
        <v>16</v>
      </c>
      <c r="I7" s="268"/>
      <c r="J7" s="268"/>
      <c r="K7" s="268"/>
      <c r="L7" s="73">
        <f>F11*L3</f>
        <v>57692.317605321339</v>
      </c>
      <c r="M7" s="12">
        <f>F11*M3</f>
        <v>57780</v>
      </c>
      <c r="N7" s="4"/>
    </row>
    <row r="8" spans="1:15" ht="18" customHeight="1" x14ac:dyDescent="0.25">
      <c r="A8" s="88" t="s">
        <v>10</v>
      </c>
      <c r="B8" s="73">
        <f>B6*B7</f>
        <v>350</v>
      </c>
      <c r="C8" s="73">
        <f t="shared" ref="C8:E8" si="0">C6*C7</f>
        <v>440</v>
      </c>
      <c r="D8" s="73">
        <f t="shared" si="0"/>
        <v>1120</v>
      </c>
      <c r="E8" s="73">
        <f t="shared" si="0"/>
        <v>650</v>
      </c>
      <c r="F8" s="12">
        <f>SUM(B8:E8)</f>
        <v>2560</v>
      </c>
      <c r="H8" s="267" t="s">
        <v>17</v>
      </c>
      <c r="I8" s="268"/>
      <c r="J8" s="268"/>
      <c r="K8" s="268"/>
      <c r="L8" s="73">
        <f>F21*L4</f>
        <v>42307.682394678668</v>
      </c>
      <c r="M8" s="12">
        <f>F21*M4</f>
        <v>42372</v>
      </c>
      <c r="O8" s="3"/>
    </row>
    <row r="9" spans="1:15" ht="18" customHeight="1" x14ac:dyDescent="0.25">
      <c r="A9" s="88" t="s">
        <v>11</v>
      </c>
      <c r="B9" s="73">
        <v>3000</v>
      </c>
      <c r="C9" s="73">
        <v>3000</v>
      </c>
      <c r="D9" s="73">
        <v>3000</v>
      </c>
      <c r="E9" s="73">
        <v>3000</v>
      </c>
      <c r="F9" s="89"/>
      <c r="H9" s="267" t="s">
        <v>22</v>
      </c>
      <c r="I9" s="268"/>
      <c r="J9" s="268"/>
      <c r="K9" s="268"/>
      <c r="L9" s="73">
        <f>SUM(L7:L8)</f>
        <v>100000</v>
      </c>
      <c r="M9" s="12">
        <f>SUM(M7:M8)</f>
        <v>100152</v>
      </c>
    </row>
    <row r="10" spans="1:15" ht="18" customHeight="1" thickBot="1" x14ac:dyDescent="0.3">
      <c r="A10" s="88" t="s">
        <v>12</v>
      </c>
      <c r="B10" s="73">
        <f>B8*B9</f>
        <v>1050000</v>
      </c>
      <c r="C10" s="73">
        <f t="shared" ref="C10:E10" si="1">C8*C9</f>
        <v>1320000</v>
      </c>
      <c r="D10" s="73">
        <f t="shared" si="1"/>
        <v>3360000</v>
      </c>
      <c r="E10" s="73">
        <f t="shared" si="1"/>
        <v>1950000</v>
      </c>
      <c r="F10" s="90">
        <f>SUM(B10:E10)</f>
        <v>7680000</v>
      </c>
      <c r="H10" s="275" t="s">
        <v>25</v>
      </c>
      <c r="I10" s="276"/>
      <c r="J10" s="276"/>
      <c r="K10" s="276"/>
      <c r="L10" s="96">
        <f>L3*F10+L4*F20</f>
        <v>5169230557.7531452</v>
      </c>
      <c r="M10" s="71">
        <f>M3*F10+M4*F20</f>
        <v>5177088000</v>
      </c>
    </row>
    <row r="11" spans="1:15" ht="18" customHeight="1" thickBot="1" x14ac:dyDescent="0.3">
      <c r="A11" s="91" t="s">
        <v>14</v>
      </c>
      <c r="B11" s="92">
        <f>2*B6</f>
        <v>20</v>
      </c>
      <c r="C11" s="92">
        <f>3*C6</f>
        <v>30</v>
      </c>
      <c r="D11" s="92">
        <f>4*D6</f>
        <v>80</v>
      </c>
      <c r="E11" s="92">
        <f>5*E6</f>
        <v>50</v>
      </c>
      <c r="F11" s="93">
        <f>SUM(B11:E11)</f>
        <v>180</v>
      </c>
    </row>
    <row r="12" spans="1:15" ht="18" customHeight="1" thickBot="1" x14ac:dyDescent="0.3">
      <c r="A12" s="84"/>
      <c r="B12" s="83"/>
      <c r="C12" s="83"/>
      <c r="D12" s="83"/>
      <c r="E12" s="83"/>
      <c r="F12" s="83"/>
    </row>
    <row r="13" spans="1:15" ht="18" customHeight="1" x14ac:dyDescent="0.25">
      <c r="A13" s="277" t="s">
        <v>8</v>
      </c>
      <c r="B13" s="278"/>
      <c r="C13" s="278"/>
      <c r="D13" s="278"/>
      <c r="E13" s="278"/>
      <c r="F13" s="279"/>
      <c r="H13" s="277" t="s">
        <v>251</v>
      </c>
      <c r="I13" s="278"/>
      <c r="J13" s="278"/>
      <c r="K13" s="278"/>
      <c r="L13" s="278"/>
      <c r="M13" s="279"/>
    </row>
    <row r="14" spans="1:15" ht="18" customHeight="1" x14ac:dyDescent="0.25">
      <c r="A14" s="269" t="s">
        <v>13</v>
      </c>
      <c r="B14" s="258" t="s">
        <v>1</v>
      </c>
      <c r="C14" s="259"/>
      <c r="D14" s="259"/>
      <c r="E14" s="259"/>
      <c r="F14" s="260"/>
      <c r="H14" s="262" t="s">
        <v>21</v>
      </c>
      <c r="I14" s="263"/>
      <c r="J14" s="258" t="s">
        <v>247</v>
      </c>
      <c r="K14" s="266"/>
      <c r="L14" s="258" t="s">
        <v>248</v>
      </c>
      <c r="M14" s="260"/>
    </row>
    <row r="15" spans="1:15" ht="18" customHeight="1" x14ac:dyDescent="0.25">
      <c r="A15" s="270"/>
      <c r="B15" s="68" t="s">
        <v>2</v>
      </c>
      <c r="C15" s="68" t="s">
        <v>3</v>
      </c>
      <c r="D15" s="68" t="s">
        <v>4</v>
      </c>
      <c r="E15" s="68" t="s">
        <v>5</v>
      </c>
      <c r="F15" s="74" t="s">
        <v>7</v>
      </c>
      <c r="H15" s="264"/>
      <c r="I15" s="265"/>
      <c r="J15" s="271">
        <v>0.4</v>
      </c>
      <c r="K15" s="272"/>
      <c r="L15" s="273">
        <f>L4/(L3+L4)</f>
        <v>0.39999990252804135</v>
      </c>
      <c r="M15" s="274"/>
    </row>
    <row r="16" spans="1:15" ht="18" customHeight="1" x14ac:dyDescent="0.25">
      <c r="A16" s="88" t="s">
        <v>6</v>
      </c>
      <c r="B16" s="68">
        <v>11</v>
      </c>
      <c r="C16" s="68">
        <v>11</v>
      </c>
      <c r="D16" s="68">
        <v>22</v>
      </c>
      <c r="E16" s="68">
        <v>11</v>
      </c>
      <c r="F16" s="74">
        <f>SUM(B16:E16)</f>
        <v>55</v>
      </c>
      <c r="H16" s="261" t="s">
        <v>20</v>
      </c>
      <c r="I16" s="259"/>
      <c r="J16" s="259"/>
      <c r="K16" s="259"/>
      <c r="L16" s="259"/>
      <c r="M16" s="260"/>
    </row>
    <row r="17" spans="1:13" ht="18" customHeight="1" x14ac:dyDescent="0.25">
      <c r="A17" s="87" t="s">
        <v>9</v>
      </c>
      <c r="B17" s="68">
        <v>35</v>
      </c>
      <c r="C17" s="68">
        <v>44</v>
      </c>
      <c r="D17" s="68">
        <v>56</v>
      </c>
      <c r="E17" s="68">
        <v>65</v>
      </c>
      <c r="F17" s="12"/>
      <c r="H17" s="256" t="s">
        <v>26</v>
      </c>
      <c r="I17" s="258" t="s">
        <v>1</v>
      </c>
      <c r="J17" s="259"/>
      <c r="K17" s="259"/>
      <c r="L17" s="259"/>
      <c r="M17" s="260"/>
    </row>
    <row r="18" spans="1:13" ht="18" customHeight="1" x14ac:dyDescent="0.25">
      <c r="A18" s="88" t="s">
        <v>10</v>
      </c>
      <c r="B18" s="73">
        <f t="shared" ref="B18:E18" si="2">B16*B17</f>
        <v>385</v>
      </c>
      <c r="C18" s="73">
        <f t="shared" si="2"/>
        <v>484</v>
      </c>
      <c r="D18" s="73">
        <f t="shared" si="2"/>
        <v>1232</v>
      </c>
      <c r="E18" s="73">
        <f t="shared" si="2"/>
        <v>715</v>
      </c>
      <c r="F18" s="12">
        <f>SUM(B18:E18)</f>
        <v>2816</v>
      </c>
      <c r="H18" s="257"/>
      <c r="I18" s="69" t="s">
        <v>2</v>
      </c>
      <c r="J18" s="69" t="s">
        <v>3</v>
      </c>
      <c r="K18" s="69" t="s">
        <v>4</v>
      </c>
      <c r="L18" s="69" t="s">
        <v>5</v>
      </c>
      <c r="M18" s="255" t="s">
        <v>259</v>
      </c>
    </row>
    <row r="19" spans="1:13" ht="18" customHeight="1" x14ac:dyDescent="0.25">
      <c r="A19" s="88" t="s">
        <v>11</v>
      </c>
      <c r="B19" s="73">
        <v>4500</v>
      </c>
      <c r="C19" s="73">
        <v>4500</v>
      </c>
      <c r="D19" s="73">
        <v>4500</v>
      </c>
      <c r="E19" s="73">
        <v>4500</v>
      </c>
      <c r="F19" s="12"/>
      <c r="H19" s="72" t="s">
        <v>30</v>
      </c>
      <c r="I19" s="1">
        <v>0.1</v>
      </c>
      <c r="J19" s="1">
        <v>0.35</v>
      </c>
      <c r="K19" s="1">
        <v>0.4</v>
      </c>
      <c r="L19" s="1">
        <v>0.15</v>
      </c>
      <c r="M19" s="98">
        <f>SUM(I19:L19)</f>
        <v>1</v>
      </c>
    </row>
    <row r="20" spans="1:13" ht="18" customHeight="1" x14ac:dyDescent="0.25">
      <c r="A20" s="88" t="s">
        <v>12</v>
      </c>
      <c r="B20" s="73">
        <f>B18*B19</f>
        <v>1732500</v>
      </c>
      <c r="C20" s="73">
        <f t="shared" ref="C20" si="3">C18*C19</f>
        <v>2178000</v>
      </c>
      <c r="D20" s="73">
        <f t="shared" ref="D20" si="4">D18*D19</f>
        <v>5544000</v>
      </c>
      <c r="E20" s="73">
        <f t="shared" ref="E20" si="5">E18*E19</f>
        <v>3217500</v>
      </c>
      <c r="F20" s="90">
        <f>SUM(B20:E20)</f>
        <v>12672000</v>
      </c>
      <c r="H20" s="99" t="s">
        <v>249</v>
      </c>
      <c r="I20" s="5">
        <f>(B6*$M$3+B16*$M$4)/$M$20</f>
        <v>0.2</v>
      </c>
      <c r="J20" s="5">
        <f t="shared" ref="J20:L20" si="6">(C6*$M$3+C16*$M$4)/$M$20</f>
        <v>0.2</v>
      </c>
      <c r="K20" s="5">
        <f t="shared" si="6"/>
        <v>0.4</v>
      </c>
      <c r="L20" s="5">
        <f t="shared" si="6"/>
        <v>0.2</v>
      </c>
      <c r="M20" s="12">
        <f>$F$6*$M$3+$F$16*$M$4</f>
        <v>27820</v>
      </c>
    </row>
    <row r="21" spans="1:13" ht="18" customHeight="1" thickBot="1" x14ac:dyDescent="0.3">
      <c r="A21" s="91" t="s">
        <v>14</v>
      </c>
      <c r="B21" s="92">
        <f>2*B16</f>
        <v>22</v>
      </c>
      <c r="C21" s="92">
        <f>3*C16</f>
        <v>33</v>
      </c>
      <c r="D21" s="92">
        <f>4*D16</f>
        <v>88</v>
      </c>
      <c r="E21" s="92">
        <f>5*E16</f>
        <v>55</v>
      </c>
      <c r="F21" s="93">
        <f>SUM(B21:E21)</f>
        <v>198</v>
      </c>
      <c r="H21" s="70" t="s">
        <v>250</v>
      </c>
      <c r="I21" s="101">
        <f>(B8*$M$3+B18*$M$4)/$M$21</f>
        <v>0.13671875</v>
      </c>
      <c r="J21" s="101">
        <f t="shared" ref="J21:L21" si="7">(C8*$M$3+C18*$M$4)/$M$21</f>
        <v>0.171875</v>
      </c>
      <c r="K21" s="101">
        <f t="shared" si="7"/>
        <v>0.4375</v>
      </c>
      <c r="L21" s="101">
        <f t="shared" si="7"/>
        <v>0.25390625</v>
      </c>
      <c r="M21" s="102">
        <f>F8*M3+F18*M4</f>
        <v>1424384</v>
      </c>
    </row>
    <row r="22" spans="1:13" ht="18" customHeight="1" x14ac:dyDescent="0.25">
      <c r="A22" s="85"/>
      <c r="B22" s="85"/>
      <c r="C22" s="85"/>
      <c r="D22" s="85"/>
      <c r="E22" s="85"/>
      <c r="F22" s="85"/>
    </row>
    <row r="23" spans="1:13" ht="18" customHeight="1" x14ac:dyDescent="0.25"/>
    <row r="24" spans="1:13" ht="18" customHeight="1" x14ac:dyDescent="0.25"/>
  </sheetData>
  <mergeCells count="27">
    <mergeCell ref="A1:B1"/>
    <mergeCell ref="H1:K2"/>
    <mergeCell ref="L1:L2"/>
    <mergeCell ref="M1:M2"/>
    <mergeCell ref="H6:K6"/>
    <mergeCell ref="A4:A5"/>
    <mergeCell ref="B4:F4"/>
    <mergeCell ref="A3:F3"/>
    <mergeCell ref="H3:K3"/>
    <mergeCell ref="H4:K4"/>
    <mergeCell ref="H5:K5"/>
    <mergeCell ref="H7:K7"/>
    <mergeCell ref="A14:A15"/>
    <mergeCell ref="B14:F14"/>
    <mergeCell ref="J15:K15"/>
    <mergeCell ref="L15:M15"/>
    <mergeCell ref="H10:K10"/>
    <mergeCell ref="A13:F13"/>
    <mergeCell ref="H9:K9"/>
    <mergeCell ref="H13:M13"/>
    <mergeCell ref="H8:K8"/>
    <mergeCell ref="H17:H18"/>
    <mergeCell ref="I17:M17"/>
    <mergeCell ref="H16:M16"/>
    <mergeCell ref="H14:I15"/>
    <mergeCell ref="J14:K14"/>
    <mergeCell ref="L14:M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/>
  </sheetViews>
  <sheetFormatPr defaultRowHeight="15" x14ac:dyDescent="0.25"/>
  <cols>
    <col min="1" max="1" width="9.7109375" customWidth="1"/>
    <col min="2" max="2" width="15.7109375" customWidth="1"/>
    <col min="3" max="7" width="9.7109375" customWidth="1"/>
    <col min="9" max="9" width="9.7109375" customWidth="1"/>
    <col min="10" max="21" width="8.7109375" customWidth="1"/>
  </cols>
  <sheetData>
    <row r="1" spans="1:21" ht="18" customHeight="1" thickBot="1" x14ac:dyDescent="0.3">
      <c r="I1" s="277" t="s">
        <v>165</v>
      </c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9"/>
    </row>
    <row r="2" spans="1:21" ht="18" customHeight="1" x14ac:dyDescent="0.25">
      <c r="A2" s="282" t="s">
        <v>160</v>
      </c>
      <c r="B2" s="284" t="s">
        <v>161</v>
      </c>
      <c r="C2" s="283" t="s">
        <v>164</v>
      </c>
      <c r="D2" s="283"/>
      <c r="E2" s="283"/>
      <c r="F2" s="283"/>
      <c r="G2" s="289"/>
      <c r="I2" s="270" t="s">
        <v>160</v>
      </c>
      <c r="J2" s="347" t="s">
        <v>19</v>
      </c>
      <c r="K2" s="347"/>
      <c r="L2" s="347" t="s">
        <v>154</v>
      </c>
      <c r="M2" s="347"/>
      <c r="N2" s="347" t="s">
        <v>155</v>
      </c>
      <c r="O2" s="347"/>
      <c r="P2" s="347" t="s">
        <v>156</v>
      </c>
      <c r="Q2" s="347"/>
      <c r="R2" s="347" t="s">
        <v>157</v>
      </c>
      <c r="S2" s="347"/>
      <c r="T2" s="347" t="s">
        <v>158</v>
      </c>
      <c r="U2" s="348"/>
    </row>
    <row r="3" spans="1:21" ht="18" customHeight="1" x14ac:dyDescent="0.25">
      <c r="A3" s="267"/>
      <c r="B3" s="285"/>
      <c r="C3" s="157" t="s">
        <v>154</v>
      </c>
      <c r="D3" s="157" t="s">
        <v>155</v>
      </c>
      <c r="E3" s="157" t="s">
        <v>156</v>
      </c>
      <c r="F3" s="157" t="s">
        <v>157</v>
      </c>
      <c r="G3" s="159" t="s">
        <v>158</v>
      </c>
      <c r="I3" s="267"/>
      <c r="J3" s="160" t="s">
        <v>61</v>
      </c>
      <c r="K3" s="160" t="s">
        <v>103</v>
      </c>
      <c r="L3" s="160" t="s">
        <v>61</v>
      </c>
      <c r="M3" s="160" t="s">
        <v>103</v>
      </c>
      <c r="N3" s="160" t="s">
        <v>61</v>
      </c>
      <c r="O3" s="160" t="s">
        <v>103</v>
      </c>
      <c r="P3" s="160" t="s">
        <v>61</v>
      </c>
      <c r="Q3" s="160" t="s">
        <v>103</v>
      </c>
      <c r="R3" s="160" t="s">
        <v>61</v>
      </c>
      <c r="S3" s="160" t="s">
        <v>103</v>
      </c>
      <c r="T3" s="160" t="s">
        <v>61</v>
      </c>
      <c r="U3" s="97" t="s">
        <v>103</v>
      </c>
    </row>
    <row r="4" spans="1:21" ht="18" customHeight="1" x14ac:dyDescent="0.25">
      <c r="A4" s="156" t="s">
        <v>151</v>
      </c>
      <c r="B4" s="157">
        <v>600</v>
      </c>
      <c r="C4" s="157">
        <v>2</v>
      </c>
      <c r="D4" s="157">
        <v>4</v>
      </c>
      <c r="E4" s="157">
        <v>9</v>
      </c>
      <c r="F4" s="157">
        <v>1</v>
      </c>
      <c r="G4" s="159">
        <v>5</v>
      </c>
      <c r="I4" s="156" t="s">
        <v>151</v>
      </c>
      <c r="J4" s="162">
        <f>SUM(L4,N4,P4,R4,T4)</f>
        <v>600</v>
      </c>
      <c r="K4" s="162">
        <f>SUM(M4,O4,Q4,S4,U4)</f>
        <v>1600</v>
      </c>
      <c r="L4" s="162">
        <v>100</v>
      </c>
      <c r="M4" s="162">
        <f>L4*C4</f>
        <v>200</v>
      </c>
      <c r="N4" s="162">
        <v>300</v>
      </c>
      <c r="O4" s="162">
        <f>N4*D4</f>
        <v>1200</v>
      </c>
      <c r="P4" s="162">
        <v>0</v>
      </c>
      <c r="Q4" s="162">
        <f>P4*E4</f>
        <v>0</v>
      </c>
      <c r="R4" s="162">
        <v>200</v>
      </c>
      <c r="S4" s="162">
        <f>R4*F4</f>
        <v>200</v>
      </c>
      <c r="T4" s="162">
        <v>0</v>
      </c>
      <c r="U4" s="12">
        <f>T4*G4</f>
        <v>0</v>
      </c>
    </row>
    <row r="5" spans="1:21" ht="18" customHeight="1" x14ac:dyDescent="0.25">
      <c r="A5" s="156" t="s">
        <v>153</v>
      </c>
      <c r="B5" s="157">
        <v>700</v>
      </c>
      <c r="C5" s="157">
        <v>4</v>
      </c>
      <c r="D5" s="157">
        <v>8</v>
      </c>
      <c r="E5" s="157">
        <v>8</v>
      </c>
      <c r="F5" s="157">
        <v>11</v>
      </c>
      <c r="G5" s="159">
        <v>2</v>
      </c>
      <c r="I5" s="156" t="s">
        <v>153</v>
      </c>
      <c r="J5" s="162">
        <f t="shared" ref="J5" si="0">SUM(L5,N5,P5,R5,T5)</f>
        <v>700</v>
      </c>
      <c r="K5" s="162">
        <f t="shared" ref="K5" si="1">SUM(M5,O5,Q5,S5,U5)</f>
        <v>4100</v>
      </c>
      <c r="L5" s="162">
        <v>0</v>
      </c>
      <c r="M5" s="162">
        <f t="shared" ref="M5" si="2">L5*C5</f>
        <v>0</v>
      </c>
      <c r="N5" s="162">
        <v>0</v>
      </c>
      <c r="O5" s="162">
        <f t="shared" ref="O5:O6" si="3">N5*D5</f>
        <v>0</v>
      </c>
      <c r="P5" s="162">
        <v>450</v>
      </c>
      <c r="Q5" s="162">
        <f t="shared" ref="Q5:Q6" si="4">P5*E5</f>
        <v>3600</v>
      </c>
      <c r="R5" s="162">
        <v>0</v>
      </c>
      <c r="S5" s="162">
        <f t="shared" ref="S5:S6" si="5">R5*F5</f>
        <v>0</v>
      </c>
      <c r="T5" s="162">
        <v>250</v>
      </c>
      <c r="U5" s="12">
        <f t="shared" ref="U5:U6" si="6">T5*G5</f>
        <v>500</v>
      </c>
    </row>
    <row r="6" spans="1:21" ht="18" customHeight="1" thickBot="1" x14ac:dyDescent="0.3">
      <c r="A6" s="158" t="s">
        <v>152</v>
      </c>
      <c r="B6" s="164">
        <v>400</v>
      </c>
      <c r="C6" s="164">
        <v>3</v>
      </c>
      <c r="D6" s="164">
        <v>6</v>
      </c>
      <c r="E6" s="164">
        <v>12</v>
      </c>
      <c r="F6" s="164">
        <v>8</v>
      </c>
      <c r="G6" s="165">
        <v>3</v>
      </c>
      <c r="I6" s="158" t="s">
        <v>152</v>
      </c>
      <c r="J6" s="163">
        <f>SUM(N6,P6,R6,T6)</f>
        <v>400</v>
      </c>
      <c r="K6" s="163">
        <f>SUM(O6,Q6,S6,U6)</f>
        <v>1290</v>
      </c>
      <c r="L6" s="163"/>
      <c r="M6" s="163"/>
      <c r="N6" s="163">
        <v>30</v>
      </c>
      <c r="O6" s="163">
        <f t="shared" si="3"/>
        <v>180</v>
      </c>
      <c r="P6" s="163">
        <v>0</v>
      </c>
      <c r="Q6" s="163">
        <f t="shared" si="4"/>
        <v>0</v>
      </c>
      <c r="R6" s="163">
        <v>0</v>
      </c>
      <c r="S6" s="163">
        <f t="shared" si="5"/>
        <v>0</v>
      </c>
      <c r="T6" s="163">
        <v>370</v>
      </c>
      <c r="U6" s="167">
        <f t="shared" si="6"/>
        <v>1110</v>
      </c>
    </row>
    <row r="7" spans="1:21" ht="18" customHeight="1" thickTop="1" thickBot="1" x14ac:dyDescent="0.3">
      <c r="A7" s="345" t="s">
        <v>159</v>
      </c>
      <c r="B7" s="346"/>
      <c r="C7" s="168">
        <v>100</v>
      </c>
      <c r="D7" s="168">
        <v>330</v>
      </c>
      <c r="E7" s="168">
        <v>450</v>
      </c>
      <c r="F7" s="168">
        <v>200</v>
      </c>
      <c r="G7" s="120">
        <v>620</v>
      </c>
      <c r="I7" s="161" t="s">
        <v>19</v>
      </c>
      <c r="J7" s="121">
        <f>SUM(J4:J6)</f>
        <v>1700</v>
      </c>
      <c r="K7" s="166">
        <f t="shared" ref="K7:U7" si="7">SUM(K4:K6)</f>
        <v>6990</v>
      </c>
      <c r="L7" s="121">
        <f>SUM(L4:L5)</f>
        <v>100</v>
      </c>
      <c r="M7" s="121">
        <f>SUM(M4:M5)</f>
        <v>200</v>
      </c>
      <c r="N7" s="121">
        <f t="shared" si="7"/>
        <v>330</v>
      </c>
      <c r="O7" s="121">
        <f t="shared" si="7"/>
        <v>1380</v>
      </c>
      <c r="P7" s="121">
        <f t="shared" si="7"/>
        <v>450</v>
      </c>
      <c r="Q7" s="121">
        <f t="shared" si="7"/>
        <v>3600</v>
      </c>
      <c r="R7" s="121">
        <f t="shared" si="7"/>
        <v>200</v>
      </c>
      <c r="S7" s="121">
        <f t="shared" si="7"/>
        <v>200</v>
      </c>
      <c r="T7" s="121">
        <f t="shared" si="7"/>
        <v>620</v>
      </c>
      <c r="U7" s="122">
        <f t="shared" si="7"/>
        <v>1610</v>
      </c>
    </row>
    <row r="8" spans="1:21" ht="18" customHeight="1" thickTop="1" x14ac:dyDescent="0.25">
      <c r="A8" s="270" t="s">
        <v>162</v>
      </c>
      <c r="B8" s="347"/>
      <c r="C8" s="351">
        <f>SUM(B4:B6)</f>
        <v>1700</v>
      </c>
      <c r="D8" s="351"/>
      <c r="E8" s="351"/>
      <c r="F8" s="351"/>
      <c r="G8" s="352"/>
    </row>
    <row r="9" spans="1:21" ht="18" customHeight="1" thickBot="1" x14ac:dyDescent="0.3">
      <c r="A9" s="304" t="s">
        <v>163</v>
      </c>
      <c r="B9" s="305"/>
      <c r="C9" s="349">
        <f>SUM(C7:G7)</f>
        <v>1700</v>
      </c>
      <c r="D9" s="349"/>
      <c r="E9" s="349"/>
      <c r="F9" s="349"/>
      <c r="G9" s="350"/>
    </row>
  </sheetData>
  <mergeCells count="16">
    <mergeCell ref="A9:B9"/>
    <mergeCell ref="C8:G8"/>
    <mergeCell ref="C9:G9"/>
    <mergeCell ref="A7:B7"/>
    <mergeCell ref="A2:A3"/>
    <mergeCell ref="B2:B3"/>
    <mergeCell ref="C2:G2"/>
    <mergeCell ref="A8:B8"/>
    <mergeCell ref="I1:U1"/>
    <mergeCell ref="I2:I3"/>
    <mergeCell ref="T2:U2"/>
    <mergeCell ref="R2:S2"/>
    <mergeCell ref="P2:Q2"/>
    <mergeCell ref="N2:O2"/>
    <mergeCell ref="L2:M2"/>
    <mergeCell ref="J2:K2"/>
  </mergeCells>
  <conditionalFormatting sqref="L4:L6 N4:N6 P4:P6 R4:R6 T4:T6">
    <cfRule type="cellIs" dxfId="3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/>
  </sheetViews>
  <sheetFormatPr defaultRowHeight="15" x14ac:dyDescent="0.25"/>
  <cols>
    <col min="1" max="2" width="13.7109375" customWidth="1"/>
    <col min="3" max="6" width="12.28515625" customWidth="1"/>
    <col min="7" max="7" width="5.28515625" customWidth="1"/>
    <col min="8" max="8" width="13.7109375" customWidth="1"/>
    <col min="9" max="9" width="10.7109375" customWidth="1"/>
  </cols>
  <sheetData>
    <row r="1" spans="1:19" ht="18" customHeight="1" thickBot="1" x14ac:dyDescent="0.3">
      <c r="H1" s="282" t="s">
        <v>178</v>
      </c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9"/>
    </row>
    <row r="2" spans="1:19" ht="18" customHeight="1" x14ac:dyDescent="0.25">
      <c r="A2" s="322" t="s">
        <v>174</v>
      </c>
      <c r="B2" s="284" t="s">
        <v>173</v>
      </c>
      <c r="C2" s="283" t="s">
        <v>175</v>
      </c>
      <c r="D2" s="283"/>
      <c r="E2" s="283"/>
      <c r="F2" s="289"/>
      <c r="H2" s="311" t="s">
        <v>174</v>
      </c>
      <c r="I2" s="268" t="s">
        <v>19</v>
      </c>
      <c r="J2" s="268"/>
      <c r="K2" s="268"/>
      <c r="L2" s="268" t="s">
        <v>169</v>
      </c>
      <c r="M2" s="268"/>
      <c r="N2" s="268" t="s">
        <v>170</v>
      </c>
      <c r="O2" s="268"/>
      <c r="P2" s="268" t="s">
        <v>171</v>
      </c>
      <c r="Q2" s="268"/>
      <c r="R2" s="268" t="s">
        <v>172</v>
      </c>
      <c r="S2" s="288"/>
    </row>
    <row r="3" spans="1:19" ht="18" customHeight="1" x14ac:dyDescent="0.25">
      <c r="A3" s="311"/>
      <c r="B3" s="285"/>
      <c r="C3" s="170" t="s">
        <v>169</v>
      </c>
      <c r="D3" s="170" t="s">
        <v>170</v>
      </c>
      <c r="E3" s="170" t="s">
        <v>171</v>
      </c>
      <c r="F3" s="172" t="s">
        <v>172</v>
      </c>
      <c r="H3" s="311"/>
      <c r="I3" s="173" t="s">
        <v>176</v>
      </c>
      <c r="J3" s="173" t="s">
        <v>61</v>
      </c>
      <c r="K3" s="173" t="s">
        <v>177</v>
      </c>
      <c r="L3" s="173" t="s">
        <v>61</v>
      </c>
      <c r="M3" s="173" t="s">
        <v>62</v>
      </c>
      <c r="N3" s="173" t="s">
        <v>61</v>
      </c>
      <c r="O3" s="173" t="s">
        <v>62</v>
      </c>
      <c r="P3" s="173" t="s">
        <v>61</v>
      </c>
      <c r="Q3" s="173" t="s">
        <v>62</v>
      </c>
      <c r="R3" s="173" t="s">
        <v>61</v>
      </c>
      <c r="S3" s="97" t="s">
        <v>62</v>
      </c>
    </row>
    <row r="4" spans="1:19" ht="18" customHeight="1" x14ac:dyDescent="0.25">
      <c r="A4" s="169" t="s">
        <v>166</v>
      </c>
      <c r="B4" s="170">
        <v>80</v>
      </c>
      <c r="C4" s="170">
        <v>2</v>
      </c>
      <c r="D4" s="170">
        <v>5</v>
      </c>
      <c r="E4" s="170">
        <v>4</v>
      </c>
      <c r="F4" s="172">
        <v>3</v>
      </c>
      <c r="H4" s="169" t="s">
        <v>166</v>
      </c>
      <c r="I4" s="170">
        <f>L4*C4+N4*D4+P4*E4+R4*F4</f>
        <v>320</v>
      </c>
      <c r="J4" s="170">
        <f>SUM(L4,N4,P4,R4)</f>
        <v>80</v>
      </c>
      <c r="K4" s="170">
        <f>MAX(M4,O4,Q4,S4)</f>
        <v>5</v>
      </c>
      <c r="L4" s="170">
        <v>0</v>
      </c>
      <c r="M4" s="170">
        <f>IF(L4&gt;0,C4,0)</f>
        <v>0</v>
      </c>
      <c r="N4" s="170">
        <v>10</v>
      </c>
      <c r="O4" s="170">
        <f>IF(N4&gt;0,D4,0)</f>
        <v>5</v>
      </c>
      <c r="P4" s="170">
        <v>60</v>
      </c>
      <c r="Q4" s="170">
        <f>IF(P4&gt;0,E4,0)</f>
        <v>4</v>
      </c>
      <c r="R4" s="170">
        <v>10</v>
      </c>
      <c r="S4" s="172">
        <f>IF(R4&gt;0,F4,0)</f>
        <v>3</v>
      </c>
    </row>
    <row r="5" spans="1:19" ht="18" customHeight="1" x14ac:dyDescent="0.25">
      <c r="A5" s="169" t="s">
        <v>168</v>
      </c>
      <c r="B5" s="170">
        <v>60</v>
      </c>
      <c r="C5" s="170">
        <v>6</v>
      </c>
      <c r="D5" s="170">
        <v>3</v>
      </c>
      <c r="E5" s="170">
        <v>8</v>
      </c>
      <c r="F5" s="172">
        <v>2</v>
      </c>
      <c r="H5" s="169" t="s">
        <v>168</v>
      </c>
      <c r="I5" s="170">
        <f t="shared" ref="I5:I6" si="0">L5*C5+N5*D5+P5*E5+R5*F5</f>
        <v>180</v>
      </c>
      <c r="J5" s="170">
        <f t="shared" ref="J5:J6" si="1">SUM(L5,N5,P5,R5)</f>
        <v>60</v>
      </c>
      <c r="K5" s="170">
        <f t="shared" ref="K5:K6" si="2">MAX(M5,O5,Q5,S5)</f>
        <v>3</v>
      </c>
      <c r="L5" s="170">
        <v>0</v>
      </c>
      <c r="M5" s="170">
        <f t="shared" ref="M5:M6" si="3">IF(L5&gt;0,C5,0)</f>
        <v>0</v>
      </c>
      <c r="N5" s="170">
        <v>60</v>
      </c>
      <c r="O5" s="170">
        <f t="shared" ref="O5:O6" si="4">IF(N5&gt;0,D5,0)</f>
        <v>3</v>
      </c>
      <c r="P5" s="170">
        <v>0</v>
      </c>
      <c r="Q5" s="170">
        <f t="shared" ref="Q5:Q6" si="5">IF(P5&gt;0,E5,0)</f>
        <v>0</v>
      </c>
      <c r="R5" s="170">
        <v>0</v>
      </c>
      <c r="S5" s="172">
        <f t="shared" ref="S5:S6" si="6">IF(R5&gt;0,F5,0)</f>
        <v>0</v>
      </c>
    </row>
    <row r="6" spans="1:19" ht="18" customHeight="1" thickBot="1" x14ac:dyDescent="0.3">
      <c r="A6" s="171" t="s">
        <v>167</v>
      </c>
      <c r="B6" s="176">
        <v>75</v>
      </c>
      <c r="C6" s="176">
        <v>1</v>
      </c>
      <c r="D6" s="176">
        <v>7</v>
      </c>
      <c r="E6" s="176">
        <v>5</v>
      </c>
      <c r="F6" s="178">
        <v>3</v>
      </c>
      <c r="H6" s="171" t="s">
        <v>167</v>
      </c>
      <c r="I6" s="176">
        <f t="shared" si="0"/>
        <v>125</v>
      </c>
      <c r="J6" s="176">
        <f t="shared" si="1"/>
        <v>75</v>
      </c>
      <c r="K6" s="176">
        <f t="shared" si="2"/>
        <v>3</v>
      </c>
      <c r="L6" s="176">
        <v>50</v>
      </c>
      <c r="M6" s="176">
        <f t="shared" si="3"/>
        <v>1</v>
      </c>
      <c r="N6" s="176">
        <v>0</v>
      </c>
      <c r="O6" s="176">
        <f t="shared" si="4"/>
        <v>0</v>
      </c>
      <c r="P6" s="176">
        <v>0</v>
      </c>
      <c r="Q6" s="176">
        <f t="shared" si="5"/>
        <v>0</v>
      </c>
      <c r="R6" s="176">
        <v>25</v>
      </c>
      <c r="S6" s="178">
        <f t="shared" si="6"/>
        <v>3</v>
      </c>
    </row>
    <row r="7" spans="1:19" ht="18" customHeight="1" thickTop="1" thickBot="1" x14ac:dyDescent="0.3">
      <c r="A7" s="339" t="s">
        <v>104</v>
      </c>
      <c r="B7" s="340"/>
      <c r="C7" s="253">
        <v>50</v>
      </c>
      <c r="D7" s="253">
        <v>70</v>
      </c>
      <c r="E7" s="253">
        <v>60</v>
      </c>
      <c r="F7" s="104">
        <v>35</v>
      </c>
      <c r="H7" s="174" t="s">
        <v>19</v>
      </c>
      <c r="I7" s="175">
        <f>SUM(I4:I6)</f>
        <v>625</v>
      </c>
      <c r="J7" s="175">
        <f t="shared" ref="J7:R7" si="7">SUM(J4:J6)</f>
        <v>215</v>
      </c>
      <c r="K7" s="177">
        <f>MAX(K4:K6)</f>
        <v>5</v>
      </c>
      <c r="L7" s="175">
        <f t="shared" si="7"/>
        <v>50</v>
      </c>
      <c r="M7" s="175">
        <f>MAX(M4:M6)</f>
        <v>1</v>
      </c>
      <c r="N7" s="175">
        <f t="shared" si="7"/>
        <v>70</v>
      </c>
      <c r="O7" s="175">
        <f>MAX(O4:O6)</f>
        <v>5</v>
      </c>
      <c r="P7" s="175">
        <f t="shared" si="7"/>
        <v>60</v>
      </c>
      <c r="Q7" s="175">
        <f>MAX(Q4:Q6)</f>
        <v>4</v>
      </c>
      <c r="R7" s="175">
        <f t="shared" si="7"/>
        <v>35</v>
      </c>
      <c r="S7" s="179">
        <f>MAX(S4:S6)</f>
        <v>3</v>
      </c>
    </row>
    <row r="8" spans="1:19" ht="18" customHeight="1" thickTop="1" x14ac:dyDescent="0.25">
      <c r="A8" s="337" t="s">
        <v>252</v>
      </c>
      <c r="B8" s="338"/>
      <c r="C8" s="338"/>
      <c r="D8" s="338"/>
      <c r="E8" s="335">
        <f>SUM(B4:B6)</f>
        <v>215</v>
      </c>
      <c r="F8" s="336"/>
    </row>
    <row r="9" spans="1:19" ht="18" customHeight="1" thickBot="1" x14ac:dyDescent="0.3">
      <c r="A9" s="304" t="s">
        <v>253</v>
      </c>
      <c r="B9" s="305"/>
      <c r="C9" s="305"/>
      <c r="D9" s="305"/>
      <c r="E9" s="305">
        <f>SUM(C7:F7)</f>
        <v>215</v>
      </c>
      <c r="F9" s="334"/>
    </row>
  </sheetData>
  <mergeCells count="15">
    <mergeCell ref="E9:F9"/>
    <mergeCell ref="E8:F8"/>
    <mergeCell ref="A9:D9"/>
    <mergeCell ref="A8:D8"/>
    <mergeCell ref="H1:S1"/>
    <mergeCell ref="H2:H3"/>
    <mergeCell ref="A7:B7"/>
    <mergeCell ref="C2:F2"/>
    <mergeCell ref="B2:B3"/>
    <mergeCell ref="A2:A3"/>
    <mergeCell ref="R2:S2"/>
    <mergeCell ref="P2:Q2"/>
    <mergeCell ref="N2:O2"/>
    <mergeCell ref="L2:M2"/>
    <mergeCell ref="I2:K2"/>
  </mergeCells>
  <conditionalFormatting sqref="L4:L6 N4:N6 P4:P6 R4:R6">
    <cfRule type="cellIs" dxfId="2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defaultRowHeight="15" x14ac:dyDescent="0.25"/>
  <cols>
    <col min="1" max="1" width="9.7109375" customWidth="1"/>
    <col min="2" max="4" width="11.7109375" customWidth="1"/>
    <col min="6" max="6" width="9.7109375" customWidth="1"/>
  </cols>
  <sheetData>
    <row r="1" spans="1:14" ht="18" customHeight="1" thickBot="1" x14ac:dyDescent="0.3">
      <c r="F1" s="282" t="s">
        <v>188</v>
      </c>
      <c r="G1" s="283"/>
      <c r="H1" s="283"/>
      <c r="I1" s="283"/>
      <c r="J1" s="283"/>
      <c r="K1" s="283"/>
      <c r="L1" s="283"/>
      <c r="M1" s="283"/>
      <c r="N1" s="289"/>
    </row>
    <row r="2" spans="1:14" ht="18" customHeight="1" x14ac:dyDescent="0.25">
      <c r="A2" s="282" t="s">
        <v>186</v>
      </c>
      <c r="B2" s="283" t="s">
        <v>185</v>
      </c>
      <c r="C2" s="283"/>
      <c r="D2" s="289"/>
      <c r="F2" s="267" t="s">
        <v>186</v>
      </c>
      <c r="G2" s="268" t="s">
        <v>19</v>
      </c>
      <c r="H2" s="268"/>
      <c r="I2" s="268" t="s">
        <v>182</v>
      </c>
      <c r="J2" s="268"/>
      <c r="K2" s="268" t="s">
        <v>183</v>
      </c>
      <c r="L2" s="268"/>
      <c r="M2" s="268" t="s">
        <v>184</v>
      </c>
      <c r="N2" s="288"/>
    </row>
    <row r="3" spans="1:14" ht="18" customHeight="1" x14ac:dyDescent="0.25">
      <c r="A3" s="267"/>
      <c r="B3" s="181" t="s">
        <v>182</v>
      </c>
      <c r="C3" s="181" t="s">
        <v>183</v>
      </c>
      <c r="D3" s="183" t="s">
        <v>184</v>
      </c>
      <c r="F3" s="267"/>
      <c r="G3" s="184" t="s">
        <v>187</v>
      </c>
      <c r="H3" s="184" t="s">
        <v>62</v>
      </c>
      <c r="I3" s="184" t="s">
        <v>187</v>
      </c>
      <c r="J3" s="184" t="s">
        <v>62</v>
      </c>
      <c r="K3" s="184" t="s">
        <v>187</v>
      </c>
      <c r="L3" s="184" t="s">
        <v>62</v>
      </c>
      <c r="M3" s="184" t="s">
        <v>187</v>
      </c>
      <c r="N3" s="97" t="s">
        <v>62</v>
      </c>
    </row>
    <row r="4" spans="1:14" ht="18" customHeight="1" x14ac:dyDescent="0.25">
      <c r="A4" s="180" t="s">
        <v>179</v>
      </c>
      <c r="B4" s="181">
        <v>3</v>
      </c>
      <c r="C4" s="181">
        <v>4</v>
      </c>
      <c r="D4" s="183">
        <v>1</v>
      </c>
      <c r="F4" s="180" t="s">
        <v>179</v>
      </c>
      <c r="G4" s="181">
        <f>SUM(I4,K4,M4)</f>
        <v>1</v>
      </c>
      <c r="H4" s="181">
        <f>MAX(J4,L4,N4)</f>
        <v>1</v>
      </c>
      <c r="I4" s="181">
        <v>0</v>
      </c>
      <c r="J4" s="181">
        <f>I4*B4</f>
        <v>0</v>
      </c>
      <c r="K4" s="181">
        <v>0</v>
      </c>
      <c r="L4" s="181">
        <f>K4*C4</f>
        <v>0</v>
      </c>
      <c r="M4" s="181">
        <v>1</v>
      </c>
      <c r="N4" s="183">
        <f>M4*D4</f>
        <v>1</v>
      </c>
    </row>
    <row r="5" spans="1:14" ht="18" customHeight="1" x14ac:dyDescent="0.25">
      <c r="A5" s="180" t="s">
        <v>180</v>
      </c>
      <c r="B5" s="181">
        <v>8</v>
      </c>
      <c r="C5" s="181">
        <v>6</v>
      </c>
      <c r="D5" s="183">
        <v>7</v>
      </c>
      <c r="F5" s="180" t="s">
        <v>180</v>
      </c>
      <c r="G5" s="181">
        <f t="shared" ref="G5:G6" si="0">SUM(I5,K5,M5)</f>
        <v>1</v>
      </c>
      <c r="H5" s="181">
        <f>MAX(J5,L5,N5)</f>
        <v>8</v>
      </c>
      <c r="I5" s="181">
        <v>1</v>
      </c>
      <c r="J5" s="181">
        <f t="shared" ref="J5:J6" si="1">I5*B5</f>
        <v>8</v>
      </c>
      <c r="K5" s="181">
        <v>0</v>
      </c>
      <c r="L5" s="181">
        <f t="shared" ref="L5:L6" si="2">K5*C5</f>
        <v>0</v>
      </c>
      <c r="M5" s="181">
        <v>0</v>
      </c>
      <c r="N5" s="183">
        <f t="shared" ref="N5:N6" si="3">M5*D5</f>
        <v>0</v>
      </c>
    </row>
    <row r="6" spans="1:14" ht="18" customHeight="1" thickBot="1" x14ac:dyDescent="0.3">
      <c r="A6" s="188" t="s">
        <v>181</v>
      </c>
      <c r="B6" s="189">
        <v>10</v>
      </c>
      <c r="C6" s="189">
        <v>3</v>
      </c>
      <c r="D6" s="192">
        <v>5</v>
      </c>
      <c r="F6" s="182" t="s">
        <v>181</v>
      </c>
      <c r="G6" s="187">
        <f t="shared" si="0"/>
        <v>1</v>
      </c>
      <c r="H6" s="187">
        <f>MAX(J6,L6,N6)</f>
        <v>3</v>
      </c>
      <c r="I6" s="187">
        <v>0</v>
      </c>
      <c r="J6" s="187">
        <f t="shared" si="1"/>
        <v>0</v>
      </c>
      <c r="K6" s="187">
        <v>1</v>
      </c>
      <c r="L6" s="187">
        <f t="shared" si="2"/>
        <v>3</v>
      </c>
      <c r="M6" s="187">
        <v>0</v>
      </c>
      <c r="N6" s="191">
        <f t="shared" si="3"/>
        <v>0</v>
      </c>
    </row>
    <row r="7" spans="1:14" ht="18" customHeight="1" thickTop="1" thickBot="1" x14ac:dyDescent="0.3">
      <c r="F7" s="185" t="s">
        <v>19</v>
      </c>
      <c r="G7" s="186">
        <f>SUM(G4:G6)</f>
        <v>3</v>
      </c>
      <c r="H7" s="190">
        <f>MAX(H4:H6)</f>
        <v>8</v>
      </c>
      <c r="I7" s="186">
        <f t="shared" ref="I7:M7" si="4">SUM(I4:I6)</f>
        <v>1</v>
      </c>
      <c r="J7" s="186">
        <f>MAX(J4:J6)</f>
        <v>8</v>
      </c>
      <c r="K7" s="186">
        <f t="shared" si="4"/>
        <v>1</v>
      </c>
      <c r="L7" s="186">
        <f>MAX(L4:L6)</f>
        <v>3</v>
      </c>
      <c r="M7" s="186">
        <f t="shared" si="4"/>
        <v>1</v>
      </c>
      <c r="N7" s="193">
        <f>MAX(N4:N6)</f>
        <v>1</v>
      </c>
    </row>
  </sheetData>
  <mergeCells count="8">
    <mergeCell ref="F1:N1"/>
    <mergeCell ref="B2:D2"/>
    <mergeCell ref="A2:A3"/>
    <mergeCell ref="M2:N2"/>
    <mergeCell ref="K2:L2"/>
    <mergeCell ref="I2:J2"/>
    <mergeCell ref="G2:H2"/>
    <mergeCell ref="F2:F3"/>
  </mergeCells>
  <conditionalFormatting sqref="I4:I6 K4:K6 M4:M6">
    <cfRule type="cellIs" dxfId="1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>
      <selection sqref="A1:C1"/>
    </sheetView>
  </sheetViews>
  <sheetFormatPr defaultRowHeight="15" x14ac:dyDescent="0.25"/>
  <cols>
    <col min="1" max="1" width="8.7109375" customWidth="1"/>
    <col min="2" max="2" width="21.7109375" customWidth="1"/>
    <col min="3" max="3" width="5.85546875" customWidth="1"/>
    <col min="4" max="4" width="16.7109375" customWidth="1"/>
    <col min="5" max="5" width="17.7109375" customWidth="1"/>
    <col min="13" max="13" width="11.7109375" customWidth="1"/>
    <col min="14" max="20" width="9.7109375" customWidth="1"/>
  </cols>
  <sheetData>
    <row r="1" spans="1:21" ht="18" customHeight="1" x14ac:dyDescent="0.25">
      <c r="A1" s="277" t="s">
        <v>210</v>
      </c>
      <c r="B1" s="278"/>
      <c r="C1" s="331"/>
      <c r="D1" s="343" t="s">
        <v>209</v>
      </c>
      <c r="E1" s="343" t="s">
        <v>212</v>
      </c>
      <c r="F1" s="330" t="s">
        <v>211</v>
      </c>
      <c r="G1" s="278"/>
      <c r="H1" s="278"/>
      <c r="I1" s="278"/>
      <c r="J1" s="278"/>
      <c r="K1" s="279"/>
      <c r="M1" s="277" t="s">
        <v>220</v>
      </c>
      <c r="N1" s="278"/>
      <c r="O1" s="278"/>
      <c r="P1" s="278"/>
      <c r="Q1" s="278"/>
      <c r="R1" s="278"/>
      <c r="S1" s="278"/>
      <c r="T1" s="279"/>
      <c r="U1" s="228" t="s">
        <v>222</v>
      </c>
    </row>
    <row r="2" spans="1:21" ht="18" customHeight="1" x14ac:dyDescent="0.25">
      <c r="A2" s="204" t="s">
        <v>197</v>
      </c>
      <c r="B2" s="201" t="s">
        <v>198</v>
      </c>
      <c r="C2" s="201" t="s">
        <v>61</v>
      </c>
      <c r="D2" s="300"/>
      <c r="E2" s="300"/>
      <c r="F2" s="201" t="s">
        <v>190</v>
      </c>
      <c r="G2" s="201" t="s">
        <v>191</v>
      </c>
      <c r="H2" s="201" t="s">
        <v>192</v>
      </c>
      <c r="I2" s="201" t="s">
        <v>193</v>
      </c>
      <c r="J2" s="201" t="s">
        <v>194</v>
      </c>
      <c r="K2" s="203" t="s">
        <v>195</v>
      </c>
      <c r="M2" s="213" t="s">
        <v>219</v>
      </c>
      <c r="N2" s="215" t="s">
        <v>19</v>
      </c>
      <c r="O2" s="215" t="s">
        <v>190</v>
      </c>
      <c r="P2" s="215" t="s">
        <v>191</v>
      </c>
      <c r="Q2" s="215" t="s">
        <v>192</v>
      </c>
      <c r="R2" s="215" t="s">
        <v>193</v>
      </c>
      <c r="S2" s="215" t="s">
        <v>194</v>
      </c>
      <c r="T2" s="217" t="s">
        <v>195</v>
      </c>
    </row>
    <row r="3" spans="1:21" ht="18" customHeight="1" x14ac:dyDescent="0.25">
      <c r="A3" s="200">
        <v>1</v>
      </c>
      <c r="B3" s="194" t="s">
        <v>199</v>
      </c>
      <c r="C3" s="201">
        <v>3</v>
      </c>
      <c r="D3" s="226">
        <v>600</v>
      </c>
      <c r="E3" s="207">
        <f>D3*60*C3</f>
        <v>108000</v>
      </c>
      <c r="F3" s="207">
        <v>49</v>
      </c>
      <c r="G3" s="207">
        <v>612</v>
      </c>
      <c r="H3" s="207">
        <v>91</v>
      </c>
      <c r="I3" s="207">
        <v>126</v>
      </c>
      <c r="J3" s="207">
        <v>390</v>
      </c>
      <c r="K3" s="12">
        <v>1182</v>
      </c>
      <c r="M3" s="198">
        <v>1</v>
      </c>
      <c r="N3" s="219">
        <f t="shared" ref="N3:N12" si="0">SUM(O3,P3,Q3,R3,S3,T3)</f>
        <v>9595.7004608294919</v>
      </c>
      <c r="O3" s="219">
        <f>N$17*F3</f>
        <v>1421</v>
      </c>
      <c r="P3" s="219">
        <f>$N$18*G3</f>
        <v>3672</v>
      </c>
      <c r="Q3" s="219">
        <f>N$19*H3</f>
        <v>546</v>
      </c>
      <c r="R3" s="219">
        <f>N$20*I3</f>
        <v>630</v>
      </c>
      <c r="S3" s="219">
        <f>N$21*J3</f>
        <v>2144.7004608294928</v>
      </c>
      <c r="T3" s="12">
        <f>N$22*K3</f>
        <v>1182</v>
      </c>
    </row>
    <row r="4" spans="1:21" ht="18" customHeight="1" x14ac:dyDescent="0.25">
      <c r="A4" s="200">
        <v>2</v>
      </c>
      <c r="B4" s="194" t="s">
        <v>200</v>
      </c>
      <c r="C4" s="201">
        <v>1</v>
      </c>
      <c r="D4" s="226">
        <v>600</v>
      </c>
      <c r="E4" s="207">
        <f t="shared" ref="E4:E12" si="1">D4*60*C4</f>
        <v>36000</v>
      </c>
      <c r="F4" s="207">
        <v>1</v>
      </c>
      <c r="G4" s="207">
        <v>74</v>
      </c>
      <c r="H4" s="207"/>
      <c r="I4" s="207">
        <v>215</v>
      </c>
      <c r="J4" s="207">
        <v>1404</v>
      </c>
      <c r="K4" s="12">
        <v>1380</v>
      </c>
      <c r="M4" s="198">
        <v>2</v>
      </c>
      <c r="N4" s="219">
        <f t="shared" si="0"/>
        <v>10648.921658986175</v>
      </c>
      <c r="O4" s="219">
        <f>N$17*F4</f>
        <v>29</v>
      </c>
      <c r="P4" s="219">
        <f t="shared" ref="P4:P11" si="2">$N$18*G4</f>
        <v>444</v>
      </c>
      <c r="Q4" s="219"/>
      <c r="R4" s="219">
        <f t="shared" ref="R4:R12" si="3">N$20*I4</f>
        <v>1075</v>
      </c>
      <c r="S4" s="219">
        <f t="shared" ref="S4:S12" si="4">N$21*J4</f>
        <v>7720.9216589861744</v>
      </c>
      <c r="T4" s="12">
        <f t="shared" ref="T4:T12" si="5">N$22*K4</f>
        <v>1380</v>
      </c>
    </row>
    <row r="5" spans="1:21" ht="18" customHeight="1" x14ac:dyDescent="0.25">
      <c r="A5" s="200">
        <v>3</v>
      </c>
      <c r="B5" s="194" t="s">
        <v>201</v>
      </c>
      <c r="C5" s="201">
        <v>1</v>
      </c>
      <c r="D5" s="226">
        <v>600</v>
      </c>
      <c r="E5" s="207">
        <f t="shared" si="1"/>
        <v>36000</v>
      </c>
      <c r="F5" s="207">
        <v>126</v>
      </c>
      <c r="G5" s="207">
        <v>582</v>
      </c>
      <c r="H5" s="207">
        <v>539</v>
      </c>
      <c r="I5" s="207">
        <v>171</v>
      </c>
      <c r="J5" s="207">
        <v>990</v>
      </c>
      <c r="K5" s="12">
        <v>800</v>
      </c>
      <c r="M5" s="198">
        <v>3</v>
      </c>
      <c r="N5" s="219">
        <f t="shared" si="0"/>
        <v>17479.239631336404</v>
      </c>
      <c r="O5" s="219">
        <f>N$17*F5</f>
        <v>3654</v>
      </c>
      <c r="P5" s="219">
        <f t="shared" si="2"/>
        <v>3492</v>
      </c>
      <c r="Q5" s="219">
        <f t="shared" ref="Q5:Q11" si="6">N$19*H5</f>
        <v>3234</v>
      </c>
      <c r="R5" s="219">
        <f t="shared" si="3"/>
        <v>855</v>
      </c>
      <c r="S5" s="219">
        <f t="shared" si="4"/>
        <v>5444.2396313364052</v>
      </c>
      <c r="T5" s="12">
        <f t="shared" si="5"/>
        <v>800</v>
      </c>
    </row>
    <row r="6" spans="1:21" ht="18" customHeight="1" x14ac:dyDescent="0.25">
      <c r="A6" s="200">
        <v>4</v>
      </c>
      <c r="B6" s="194" t="s">
        <v>202</v>
      </c>
      <c r="C6" s="201">
        <v>1</v>
      </c>
      <c r="D6" s="226">
        <v>600</v>
      </c>
      <c r="E6" s="207">
        <f t="shared" si="1"/>
        <v>36000</v>
      </c>
      <c r="F6" s="207"/>
      <c r="G6" s="207">
        <v>85</v>
      </c>
      <c r="H6" s="207">
        <v>71</v>
      </c>
      <c r="I6" s="207">
        <v>24</v>
      </c>
      <c r="J6" s="207">
        <v>48</v>
      </c>
      <c r="K6" s="12">
        <v>432</v>
      </c>
      <c r="M6" s="198">
        <v>4</v>
      </c>
      <c r="N6" s="219">
        <f t="shared" si="0"/>
        <v>1751.963133640553</v>
      </c>
      <c r="O6" s="219"/>
      <c r="P6" s="219">
        <f t="shared" si="2"/>
        <v>510</v>
      </c>
      <c r="Q6" s="219">
        <f t="shared" si="6"/>
        <v>426</v>
      </c>
      <c r="R6" s="219">
        <f t="shared" si="3"/>
        <v>120</v>
      </c>
      <c r="S6" s="219">
        <f t="shared" si="4"/>
        <v>263.963133640553</v>
      </c>
      <c r="T6" s="12">
        <f t="shared" si="5"/>
        <v>432</v>
      </c>
    </row>
    <row r="7" spans="1:21" ht="18" customHeight="1" x14ac:dyDescent="0.25">
      <c r="A7" s="200">
        <v>5</v>
      </c>
      <c r="B7" s="194" t="s">
        <v>203</v>
      </c>
      <c r="C7" s="201">
        <v>1</v>
      </c>
      <c r="D7" s="226">
        <v>600</v>
      </c>
      <c r="E7" s="207">
        <f t="shared" si="1"/>
        <v>36000</v>
      </c>
      <c r="F7" s="207">
        <v>370</v>
      </c>
      <c r="G7" s="207">
        <v>1252</v>
      </c>
      <c r="H7" s="207">
        <v>1228</v>
      </c>
      <c r="I7" s="207">
        <v>286</v>
      </c>
      <c r="J7" s="207">
        <v>1302</v>
      </c>
      <c r="K7" s="12">
        <v>1800</v>
      </c>
      <c r="M7" s="198">
        <v>5</v>
      </c>
      <c r="N7" s="219">
        <f t="shared" si="0"/>
        <v>36000</v>
      </c>
      <c r="O7" s="219">
        <f t="shared" ref="O7:O11" si="7">N$17*F7</f>
        <v>10730</v>
      </c>
      <c r="P7" s="219">
        <f t="shared" si="2"/>
        <v>7512</v>
      </c>
      <c r="Q7" s="219">
        <f t="shared" si="6"/>
        <v>7368</v>
      </c>
      <c r="R7" s="219">
        <f t="shared" si="3"/>
        <v>1430</v>
      </c>
      <c r="S7" s="219">
        <f t="shared" si="4"/>
        <v>7159.9999999999991</v>
      </c>
      <c r="T7" s="12">
        <f t="shared" si="5"/>
        <v>1800</v>
      </c>
    </row>
    <row r="8" spans="1:21" ht="18" customHeight="1" x14ac:dyDescent="0.25">
      <c r="A8" s="200">
        <v>6</v>
      </c>
      <c r="B8" s="194" t="s">
        <v>204</v>
      </c>
      <c r="C8" s="201">
        <v>3</v>
      </c>
      <c r="D8" s="226">
        <v>600</v>
      </c>
      <c r="E8" s="207">
        <f t="shared" si="1"/>
        <v>108000</v>
      </c>
      <c r="F8" s="207">
        <v>89</v>
      </c>
      <c r="G8" s="207">
        <v>1469</v>
      </c>
      <c r="H8" s="207">
        <v>358</v>
      </c>
      <c r="I8" s="207">
        <v>36</v>
      </c>
      <c r="J8" s="207">
        <v>177</v>
      </c>
      <c r="K8" s="12">
        <v>533</v>
      </c>
      <c r="M8" s="198">
        <v>6</v>
      </c>
      <c r="N8" s="219">
        <f t="shared" si="0"/>
        <v>15229.364055299538</v>
      </c>
      <c r="O8" s="219">
        <f t="shared" si="7"/>
        <v>2581</v>
      </c>
      <c r="P8" s="219">
        <f t="shared" si="2"/>
        <v>8814</v>
      </c>
      <c r="Q8" s="219">
        <f t="shared" si="6"/>
        <v>2148</v>
      </c>
      <c r="R8" s="219">
        <f t="shared" si="3"/>
        <v>180</v>
      </c>
      <c r="S8" s="219">
        <f t="shared" si="4"/>
        <v>973.36405529953902</v>
      </c>
      <c r="T8" s="12">
        <f t="shared" si="5"/>
        <v>533</v>
      </c>
    </row>
    <row r="9" spans="1:21" ht="18" customHeight="1" x14ac:dyDescent="0.25">
      <c r="A9" s="200">
        <v>7</v>
      </c>
      <c r="B9" s="194" t="s">
        <v>205</v>
      </c>
      <c r="C9" s="201">
        <v>1</v>
      </c>
      <c r="D9" s="226">
        <v>600</v>
      </c>
      <c r="E9" s="207">
        <f t="shared" si="1"/>
        <v>36000</v>
      </c>
      <c r="F9" s="207"/>
      <c r="G9" s="207">
        <v>49</v>
      </c>
      <c r="H9" s="207">
        <v>84</v>
      </c>
      <c r="I9" s="207">
        <v>36</v>
      </c>
      <c r="J9" s="207">
        <v>177</v>
      </c>
      <c r="K9" s="12">
        <v>533</v>
      </c>
      <c r="M9" s="198">
        <v>7</v>
      </c>
      <c r="N9" s="219">
        <f t="shared" si="0"/>
        <v>2484.3640552995389</v>
      </c>
      <c r="O9" s="219"/>
      <c r="P9" s="219">
        <f t="shared" si="2"/>
        <v>294</v>
      </c>
      <c r="Q9" s="219">
        <f t="shared" si="6"/>
        <v>504</v>
      </c>
      <c r="R9" s="219">
        <f t="shared" si="3"/>
        <v>180</v>
      </c>
      <c r="S9" s="219">
        <f t="shared" si="4"/>
        <v>973.36405529953902</v>
      </c>
      <c r="T9" s="12">
        <f t="shared" si="5"/>
        <v>533</v>
      </c>
    </row>
    <row r="10" spans="1:21" ht="18" customHeight="1" x14ac:dyDescent="0.25">
      <c r="A10" s="200">
        <v>8</v>
      </c>
      <c r="B10" s="194" t="s">
        <v>206</v>
      </c>
      <c r="C10" s="201">
        <v>3</v>
      </c>
      <c r="D10" s="226">
        <v>600</v>
      </c>
      <c r="E10" s="207">
        <f t="shared" si="1"/>
        <v>108000</v>
      </c>
      <c r="F10" s="207">
        <v>620</v>
      </c>
      <c r="G10" s="207">
        <v>2185</v>
      </c>
      <c r="H10" s="207">
        <v>1860</v>
      </c>
      <c r="I10" s="207">
        <v>708</v>
      </c>
      <c r="J10" s="207">
        <v>4440</v>
      </c>
      <c r="K10" s="12">
        <v>3480</v>
      </c>
      <c r="M10" s="198">
        <v>8</v>
      </c>
      <c r="N10" s="219">
        <f t="shared" si="0"/>
        <v>73686.589861751156</v>
      </c>
      <c r="O10" s="219">
        <f t="shared" si="7"/>
        <v>17980</v>
      </c>
      <c r="P10" s="219">
        <f t="shared" si="2"/>
        <v>13110</v>
      </c>
      <c r="Q10" s="219">
        <f t="shared" si="6"/>
        <v>11160</v>
      </c>
      <c r="R10" s="219">
        <f t="shared" si="3"/>
        <v>3540</v>
      </c>
      <c r="S10" s="219">
        <f t="shared" si="4"/>
        <v>24416.589861751148</v>
      </c>
      <c r="T10" s="12">
        <f t="shared" si="5"/>
        <v>3480</v>
      </c>
    </row>
    <row r="11" spans="1:21" ht="16.5" customHeight="1" x14ac:dyDescent="0.25">
      <c r="A11" s="200">
        <v>9</v>
      </c>
      <c r="B11" s="194" t="s">
        <v>207</v>
      </c>
      <c r="C11" s="201">
        <v>2</v>
      </c>
      <c r="D11" s="226">
        <v>600</v>
      </c>
      <c r="E11" s="207">
        <f t="shared" si="1"/>
        <v>72000</v>
      </c>
      <c r="F11" s="207">
        <v>652</v>
      </c>
      <c r="G11" s="207">
        <v>3357</v>
      </c>
      <c r="H11" s="207">
        <v>1380</v>
      </c>
      <c r="I11" s="207">
        <v>228</v>
      </c>
      <c r="J11" s="207">
        <v>3044</v>
      </c>
      <c r="K11" s="12">
        <v>1660</v>
      </c>
      <c r="M11" s="198">
        <v>9</v>
      </c>
      <c r="N11" s="219">
        <f t="shared" si="0"/>
        <v>66869.66205837173</v>
      </c>
      <c r="O11" s="219">
        <f t="shared" si="7"/>
        <v>18908</v>
      </c>
      <c r="P11" s="219">
        <f t="shared" si="2"/>
        <v>20142</v>
      </c>
      <c r="Q11" s="219">
        <f t="shared" si="6"/>
        <v>8280</v>
      </c>
      <c r="R11" s="219">
        <f t="shared" si="3"/>
        <v>1140</v>
      </c>
      <c r="S11" s="219">
        <f t="shared" si="4"/>
        <v>16739.662058371734</v>
      </c>
      <c r="T11" s="12">
        <f t="shared" si="5"/>
        <v>1660</v>
      </c>
    </row>
    <row r="12" spans="1:21" ht="18" customHeight="1" thickBot="1" x14ac:dyDescent="0.3">
      <c r="A12" s="205">
        <v>10</v>
      </c>
      <c r="B12" s="195" t="s">
        <v>208</v>
      </c>
      <c r="C12" s="206">
        <v>2</v>
      </c>
      <c r="D12" s="227">
        <v>600</v>
      </c>
      <c r="E12" s="209">
        <f t="shared" si="1"/>
        <v>72000</v>
      </c>
      <c r="F12" s="209"/>
      <c r="G12" s="209"/>
      <c r="H12" s="209"/>
      <c r="I12" s="209">
        <v>192</v>
      </c>
      <c r="J12" s="209">
        <v>1596</v>
      </c>
      <c r="K12" s="210">
        <v>1608</v>
      </c>
      <c r="M12" s="199">
        <v>10</v>
      </c>
      <c r="N12" s="220">
        <f t="shared" si="0"/>
        <v>11344.774193548386</v>
      </c>
      <c r="O12" s="220"/>
      <c r="P12" s="220"/>
      <c r="Q12" s="220"/>
      <c r="R12" s="219">
        <f t="shared" si="3"/>
        <v>960</v>
      </c>
      <c r="S12" s="219">
        <f t="shared" si="4"/>
        <v>8776.7741935483864</v>
      </c>
      <c r="T12" s="12">
        <f t="shared" si="5"/>
        <v>1608</v>
      </c>
    </row>
    <row r="13" spans="1:21" ht="18" customHeight="1" thickTop="1" thickBot="1" x14ac:dyDescent="0.3">
      <c r="M13" s="218" t="s">
        <v>19</v>
      </c>
      <c r="N13" s="221">
        <f>SUM(N3:N12)</f>
        <v>245090.57910906296</v>
      </c>
      <c r="O13" s="196">
        <f t="shared" ref="O13:T13" si="8">SUM(O3:O12)</f>
        <v>55303</v>
      </c>
      <c r="P13" s="196">
        <f t="shared" si="8"/>
        <v>57990</v>
      </c>
      <c r="Q13" s="196">
        <f t="shared" si="8"/>
        <v>33666</v>
      </c>
      <c r="R13" s="196">
        <f t="shared" si="8"/>
        <v>10110</v>
      </c>
      <c r="S13" s="196">
        <f t="shared" si="8"/>
        <v>74613.579109062965</v>
      </c>
      <c r="T13" s="197">
        <f t="shared" si="8"/>
        <v>13408</v>
      </c>
    </row>
    <row r="14" spans="1:21" ht="18" customHeight="1" thickBot="1" x14ac:dyDescent="0.3"/>
    <row r="15" spans="1:21" ht="18" customHeight="1" x14ac:dyDescent="0.25">
      <c r="D15" s="322" t="s">
        <v>189</v>
      </c>
      <c r="E15" s="284" t="s">
        <v>215</v>
      </c>
      <c r="F15" s="283" t="s">
        <v>196</v>
      </c>
      <c r="G15" s="283"/>
      <c r="H15" s="283"/>
      <c r="I15" s="283"/>
      <c r="J15" s="283"/>
      <c r="K15" s="289"/>
      <c r="M15" s="364" t="s">
        <v>189</v>
      </c>
      <c r="N15" s="283" t="s">
        <v>61</v>
      </c>
      <c r="O15" s="366" t="s">
        <v>218</v>
      </c>
      <c r="P15" s="367"/>
    </row>
    <row r="16" spans="1:21" ht="18" customHeight="1" x14ac:dyDescent="0.25">
      <c r="D16" s="311"/>
      <c r="E16" s="285"/>
      <c r="F16" s="268" t="s">
        <v>214</v>
      </c>
      <c r="G16" s="268"/>
      <c r="H16" s="268"/>
      <c r="I16" s="268" t="s">
        <v>213</v>
      </c>
      <c r="J16" s="268"/>
      <c r="K16" s="288"/>
      <c r="M16" s="365"/>
      <c r="N16" s="268"/>
      <c r="O16" s="224" t="s">
        <v>216</v>
      </c>
      <c r="P16" s="225" t="s">
        <v>217</v>
      </c>
    </row>
    <row r="17" spans="1:21" ht="18" customHeight="1" x14ac:dyDescent="0.25">
      <c r="D17" s="200" t="s">
        <v>190</v>
      </c>
      <c r="E17" s="201">
        <v>29</v>
      </c>
      <c r="F17" s="258">
        <v>96</v>
      </c>
      <c r="G17" s="259"/>
      <c r="H17" s="266"/>
      <c r="I17" s="258">
        <v>95</v>
      </c>
      <c r="J17" s="259"/>
      <c r="K17" s="260"/>
      <c r="M17" s="211" t="s">
        <v>190</v>
      </c>
      <c r="N17" s="238">
        <v>29</v>
      </c>
      <c r="O17" s="219">
        <f t="shared" ref="O17:O22" si="9">N17*F17</f>
        <v>2784</v>
      </c>
      <c r="P17" s="12">
        <f>N17*I17</f>
        <v>2755</v>
      </c>
    </row>
    <row r="18" spans="1:21" ht="18" customHeight="1" x14ac:dyDescent="0.25">
      <c r="D18" s="200" t="s">
        <v>191</v>
      </c>
      <c r="E18" s="201">
        <v>6</v>
      </c>
      <c r="F18" s="258">
        <v>722</v>
      </c>
      <c r="G18" s="259"/>
      <c r="H18" s="266"/>
      <c r="I18" s="258">
        <v>297</v>
      </c>
      <c r="J18" s="259"/>
      <c r="K18" s="260"/>
      <c r="M18" s="211" t="s">
        <v>191</v>
      </c>
      <c r="N18" s="238">
        <v>6</v>
      </c>
      <c r="O18" s="219">
        <f t="shared" si="9"/>
        <v>4332</v>
      </c>
      <c r="P18" s="12">
        <f t="shared" ref="P18:P22" si="10">N18*I18</f>
        <v>1782</v>
      </c>
    </row>
    <row r="19" spans="1:21" ht="18" customHeight="1" x14ac:dyDescent="0.25">
      <c r="D19" s="200" t="s">
        <v>192</v>
      </c>
      <c r="E19" s="201">
        <v>6</v>
      </c>
      <c r="F19" s="258">
        <v>309</v>
      </c>
      <c r="G19" s="259"/>
      <c r="H19" s="266"/>
      <c r="I19" s="258">
        <v>110</v>
      </c>
      <c r="J19" s="259"/>
      <c r="K19" s="260"/>
      <c r="M19" s="211" t="s">
        <v>192</v>
      </c>
      <c r="N19" s="238">
        <v>6</v>
      </c>
      <c r="O19" s="219">
        <f t="shared" si="9"/>
        <v>1854</v>
      </c>
      <c r="P19" s="12">
        <f t="shared" si="10"/>
        <v>660</v>
      </c>
    </row>
    <row r="20" spans="1:21" ht="18" customHeight="1" x14ac:dyDescent="0.25">
      <c r="D20" s="200" t="s">
        <v>193</v>
      </c>
      <c r="E20" s="201">
        <v>5</v>
      </c>
      <c r="F20" s="258">
        <v>409</v>
      </c>
      <c r="G20" s="259"/>
      <c r="H20" s="266"/>
      <c r="I20" s="258">
        <v>106</v>
      </c>
      <c r="J20" s="259"/>
      <c r="K20" s="260"/>
      <c r="M20" s="211" t="s">
        <v>193</v>
      </c>
      <c r="N20" s="238">
        <v>5</v>
      </c>
      <c r="O20" s="219">
        <f t="shared" si="9"/>
        <v>2045</v>
      </c>
      <c r="P20" s="12">
        <f t="shared" si="10"/>
        <v>530</v>
      </c>
    </row>
    <row r="21" spans="1:21" ht="18" customHeight="1" x14ac:dyDescent="0.25">
      <c r="D21" s="200" t="s">
        <v>194</v>
      </c>
      <c r="E21" s="201">
        <v>3</v>
      </c>
      <c r="F21" s="258">
        <v>215</v>
      </c>
      <c r="G21" s="259"/>
      <c r="H21" s="266"/>
      <c r="I21" s="258">
        <v>233</v>
      </c>
      <c r="J21" s="259"/>
      <c r="K21" s="260"/>
      <c r="M21" s="211" t="s">
        <v>194</v>
      </c>
      <c r="N21" s="238">
        <v>5.4992319508448535</v>
      </c>
      <c r="O21" s="219">
        <f t="shared" si="9"/>
        <v>1182.3348694316435</v>
      </c>
      <c r="P21" s="12">
        <f t="shared" si="10"/>
        <v>1281.3210445468508</v>
      </c>
    </row>
    <row r="22" spans="1:21" ht="18" customHeight="1" thickBot="1" x14ac:dyDescent="0.3">
      <c r="D22" s="202" t="s">
        <v>195</v>
      </c>
      <c r="E22" s="208">
        <v>1</v>
      </c>
      <c r="F22" s="370">
        <v>520</v>
      </c>
      <c r="G22" s="371"/>
      <c r="H22" s="372"/>
      <c r="I22" s="370">
        <v>100</v>
      </c>
      <c r="J22" s="371"/>
      <c r="K22" s="373"/>
      <c r="M22" s="212" t="s">
        <v>195</v>
      </c>
      <c r="N22" s="61">
        <v>1</v>
      </c>
      <c r="O22" s="220">
        <f t="shared" si="9"/>
        <v>520</v>
      </c>
      <c r="P22" s="12">
        <f t="shared" si="10"/>
        <v>100</v>
      </c>
    </row>
    <row r="23" spans="1:21" ht="16.5" thickTop="1" thickBot="1" x14ac:dyDescent="0.3">
      <c r="D23" s="296" t="s">
        <v>228</v>
      </c>
      <c r="E23" s="298"/>
      <c r="F23" s="353">
        <v>17000</v>
      </c>
      <c r="G23" s="368"/>
      <c r="H23" s="354"/>
      <c r="I23" s="353">
        <v>10000</v>
      </c>
      <c r="J23" s="368"/>
      <c r="K23" s="369"/>
      <c r="M23" s="223" t="s">
        <v>19</v>
      </c>
      <c r="N23" s="196">
        <f>SUM(N17:N22)</f>
        <v>52.499231950844852</v>
      </c>
      <c r="O23" s="196">
        <f>SUM(O17:O22)</f>
        <v>12717.334869431643</v>
      </c>
      <c r="P23" s="197">
        <f>SUM(P17:P22)</f>
        <v>7108.3210445468503</v>
      </c>
    </row>
    <row r="24" spans="1:21" ht="15.75" thickBot="1" x14ac:dyDescent="0.3"/>
    <row r="25" spans="1:21" ht="18" customHeight="1" x14ac:dyDescent="0.25">
      <c r="A25" t="s">
        <v>225</v>
      </c>
      <c r="M25" s="277" t="s">
        <v>220</v>
      </c>
      <c r="N25" s="278"/>
      <c r="O25" s="278"/>
      <c r="P25" s="278"/>
      <c r="Q25" s="278"/>
      <c r="R25" s="278"/>
      <c r="S25" s="278"/>
      <c r="T25" s="279"/>
      <c r="U25" s="228" t="s">
        <v>221</v>
      </c>
    </row>
    <row r="26" spans="1:21" ht="18" customHeight="1" x14ac:dyDescent="0.25">
      <c r="A26" t="s">
        <v>226</v>
      </c>
      <c r="M26" s="214" t="s">
        <v>219</v>
      </c>
      <c r="N26" s="215" t="s">
        <v>19</v>
      </c>
      <c r="O26" s="215" t="s">
        <v>190</v>
      </c>
      <c r="P26" s="215" t="s">
        <v>191</v>
      </c>
      <c r="Q26" s="215" t="s">
        <v>192</v>
      </c>
      <c r="R26" s="215" t="s">
        <v>193</v>
      </c>
      <c r="S26" s="215" t="s">
        <v>194</v>
      </c>
      <c r="T26" s="217" t="s">
        <v>195</v>
      </c>
    </row>
    <row r="27" spans="1:21" ht="18" customHeight="1" x14ac:dyDescent="0.25">
      <c r="A27" t="s">
        <v>227</v>
      </c>
      <c r="M27" s="214">
        <v>1</v>
      </c>
      <c r="N27" s="219">
        <v>9595.7004608294919</v>
      </c>
      <c r="O27" s="219">
        <v>1421</v>
      </c>
      <c r="P27" s="219">
        <v>3672</v>
      </c>
      <c r="Q27" s="219">
        <v>546</v>
      </c>
      <c r="R27" s="219">
        <v>630</v>
      </c>
      <c r="S27" s="219">
        <v>2144.7004608294928</v>
      </c>
      <c r="T27" s="12">
        <v>1182</v>
      </c>
    </row>
    <row r="28" spans="1:21" ht="18" customHeight="1" x14ac:dyDescent="0.25">
      <c r="M28" s="214">
        <v>2</v>
      </c>
      <c r="N28" s="219">
        <v>10648.921658986175</v>
      </c>
      <c r="O28" s="219">
        <v>29</v>
      </c>
      <c r="P28" s="219">
        <v>444</v>
      </c>
      <c r="Q28" s="219"/>
      <c r="R28" s="219">
        <v>1075</v>
      </c>
      <c r="S28" s="219">
        <v>7720.9216589861744</v>
      </c>
      <c r="T28" s="12">
        <v>1380</v>
      </c>
    </row>
    <row r="29" spans="1:21" ht="18" customHeight="1" x14ac:dyDescent="0.25">
      <c r="M29" s="214">
        <v>3</v>
      </c>
      <c r="N29" s="219">
        <v>17479.239631336404</v>
      </c>
      <c r="O29" s="219">
        <v>3654</v>
      </c>
      <c r="P29" s="219">
        <v>3492</v>
      </c>
      <c r="Q29" s="219">
        <v>3234</v>
      </c>
      <c r="R29" s="219">
        <v>855</v>
      </c>
      <c r="S29" s="219">
        <v>5444.2396313364052</v>
      </c>
      <c r="T29" s="12">
        <v>800</v>
      </c>
    </row>
    <row r="30" spans="1:21" ht="18" customHeight="1" x14ac:dyDescent="0.25">
      <c r="M30" s="214">
        <v>4</v>
      </c>
      <c r="N30" s="219">
        <v>1751.963133640553</v>
      </c>
      <c r="O30" s="219"/>
      <c r="P30" s="219">
        <v>510</v>
      </c>
      <c r="Q30" s="219">
        <v>426</v>
      </c>
      <c r="R30" s="219">
        <v>120</v>
      </c>
      <c r="S30" s="219">
        <v>263.963133640553</v>
      </c>
      <c r="T30" s="12">
        <v>432</v>
      </c>
    </row>
    <row r="31" spans="1:21" ht="18" customHeight="1" x14ac:dyDescent="0.25">
      <c r="M31" s="214">
        <v>5</v>
      </c>
      <c r="N31" s="219">
        <v>36000</v>
      </c>
      <c r="O31" s="219">
        <v>10730</v>
      </c>
      <c r="P31" s="219">
        <v>7512</v>
      </c>
      <c r="Q31" s="219">
        <v>7368</v>
      </c>
      <c r="R31" s="219">
        <v>1430</v>
      </c>
      <c r="S31" s="219">
        <v>7159.9999999999991</v>
      </c>
      <c r="T31" s="12">
        <v>1800</v>
      </c>
    </row>
    <row r="32" spans="1:21" ht="18" customHeight="1" x14ac:dyDescent="0.25">
      <c r="M32" s="214">
        <v>6</v>
      </c>
      <c r="N32" s="219">
        <v>15229.364055299538</v>
      </c>
      <c r="O32" s="219">
        <v>2581</v>
      </c>
      <c r="P32" s="219">
        <v>8814</v>
      </c>
      <c r="Q32" s="219">
        <v>2148</v>
      </c>
      <c r="R32" s="219">
        <v>180</v>
      </c>
      <c r="S32" s="219">
        <v>973.36405529953902</v>
      </c>
      <c r="T32" s="12">
        <v>533</v>
      </c>
    </row>
    <row r="33" spans="13:21" ht="18" customHeight="1" x14ac:dyDescent="0.25">
      <c r="M33" s="214">
        <v>7</v>
      </c>
      <c r="N33" s="219">
        <v>2484.3640552995389</v>
      </c>
      <c r="O33" s="219">
        <v>0</v>
      </c>
      <c r="P33" s="219">
        <v>294</v>
      </c>
      <c r="Q33" s="219">
        <v>504</v>
      </c>
      <c r="R33" s="219">
        <v>180</v>
      </c>
      <c r="S33" s="219">
        <v>973.36405529953902</v>
      </c>
      <c r="T33" s="12">
        <v>533</v>
      </c>
    </row>
    <row r="34" spans="13:21" ht="18" customHeight="1" x14ac:dyDescent="0.25">
      <c r="M34" s="214">
        <v>8</v>
      </c>
      <c r="N34" s="219">
        <v>73686.589861751156</v>
      </c>
      <c r="O34" s="219">
        <v>17980</v>
      </c>
      <c r="P34" s="219">
        <v>13110</v>
      </c>
      <c r="Q34" s="219">
        <v>11160</v>
      </c>
      <c r="R34" s="219">
        <v>3540</v>
      </c>
      <c r="S34" s="219">
        <v>24416.589861751148</v>
      </c>
      <c r="T34" s="12">
        <v>3480</v>
      </c>
    </row>
    <row r="35" spans="13:21" ht="18" customHeight="1" x14ac:dyDescent="0.25">
      <c r="M35" s="214">
        <v>9</v>
      </c>
      <c r="N35" s="219">
        <v>66869.66205837173</v>
      </c>
      <c r="O35" s="219">
        <v>18908</v>
      </c>
      <c r="P35" s="219">
        <v>20142</v>
      </c>
      <c r="Q35" s="219">
        <v>8280</v>
      </c>
      <c r="R35" s="219">
        <v>1140</v>
      </c>
      <c r="S35" s="219">
        <v>16739.662058371734</v>
      </c>
      <c r="T35" s="12">
        <v>1660</v>
      </c>
    </row>
    <row r="36" spans="13:21" ht="18" customHeight="1" thickBot="1" x14ac:dyDescent="0.3">
      <c r="M36" s="216">
        <v>10</v>
      </c>
      <c r="N36" s="220">
        <v>11344.774193548386</v>
      </c>
      <c r="O36" s="220"/>
      <c r="P36" s="220"/>
      <c r="Q36" s="220"/>
      <c r="R36" s="220">
        <v>960</v>
      </c>
      <c r="S36" s="220">
        <v>8776.7741935483864</v>
      </c>
      <c r="T36" s="222">
        <v>1608</v>
      </c>
    </row>
    <row r="37" spans="13:21" ht="18" customHeight="1" thickTop="1" thickBot="1" x14ac:dyDescent="0.3">
      <c r="M37" s="223" t="s">
        <v>19</v>
      </c>
      <c r="N37" s="221">
        <v>245090.57910906296</v>
      </c>
      <c r="O37" s="196">
        <v>55303</v>
      </c>
      <c r="P37" s="196">
        <v>57990</v>
      </c>
      <c r="Q37" s="196">
        <v>33666</v>
      </c>
      <c r="R37" s="196">
        <v>10110</v>
      </c>
      <c r="S37" s="196">
        <v>74613.579109062965</v>
      </c>
      <c r="T37" s="197">
        <v>13408</v>
      </c>
    </row>
    <row r="38" spans="13:21" ht="15.75" thickBot="1" x14ac:dyDescent="0.3"/>
    <row r="39" spans="13:21" ht="18" customHeight="1" x14ac:dyDescent="0.25">
      <c r="M39" s="361" t="s">
        <v>220</v>
      </c>
      <c r="N39" s="362"/>
      <c r="O39" s="362"/>
      <c r="P39" s="362"/>
      <c r="Q39" s="362"/>
      <c r="R39" s="362"/>
      <c r="S39" s="362"/>
      <c r="T39" s="363"/>
      <c r="U39" t="s">
        <v>223</v>
      </c>
    </row>
    <row r="40" spans="13:21" ht="18" customHeight="1" x14ac:dyDescent="0.25">
      <c r="M40" s="229" t="s">
        <v>219</v>
      </c>
      <c r="N40" s="219" t="s">
        <v>19</v>
      </c>
      <c r="O40" s="219" t="s">
        <v>190</v>
      </c>
      <c r="P40" s="219" t="s">
        <v>191</v>
      </c>
      <c r="Q40" s="219" t="s">
        <v>192</v>
      </c>
      <c r="R40" s="219" t="s">
        <v>193</v>
      </c>
      <c r="S40" s="219" t="s">
        <v>194</v>
      </c>
      <c r="T40" s="12" t="s">
        <v>195</v>
      </c>
      <c r="U40" s="232" t="s">
        <v>224</v>
      </c>
    </row>
    <row r="41" spans="13:21" ht="18" customHeight="1" x14ac:dyDescent="0.25">
      <c r="M41" s="229">
        <v>1</v>
      </c>
      <c r="N41" s="219">
        <v>0</v>
      </c>
      <c r="O41" s="219">
        <v>0</v>
      </c>
      <c r="P41" s="219">
        <v>0</v>
      </c>
      <c r="Q41" s="219">
        <v>0</v>
      </c>
      <c r="R41" s="219">
        <v>0</v>
      </c>
      <c r="S41" s="219">
        <v>0</v>
      </c>
      <c r="T41" s="12">
        <v>0</v>
      </c>
    </row>
    <row r="42" spans="13:21" ht="18" customHeight="1" x14ac:dyDescent="0.25">
      <c r="M42" s="229">
        <v>2</v>
      </c>
      <c r="N42" s="219">
        <v>0</v>
      </c>
      <c r="O42" s="219">
        <v>0</v>
      </c>
      <c r="P42" s="219">
        <v>0</v>
      </c>
      <c r="Q42" s="219"/>
      <c r="R42" s="219">
        <v>0</v>
      </c>
      <c r="S42" s="219">
        <v>0</v>
      </c>
      <c r="T42" s="12">
        <v>0</v>
      </c>
    </row>
    <row r="43" spans="13:21" ht="18" customHeight="1" x14ac:dyDescent="0.25">
      <c r="M43" s="229">
        <v>3</v>
      </c>
      <c r="N43" s="219">
        <v>0</v>
      </c>
      <c r="O43" s="219">
        <v>0</v>
      </c>
      <c r="P43" s="219">
        <v>0</v>
      </c>
      <c r="Q43" s="219">
        <v>0</v>
      </c>
      <c r="R43" s="219">
        <v>0</v>
      </c>
      <c r="S43" s="219">
        <v>0</v>
      </c>
      <c r="T43" s="12">
        <v>0</v>
      </c>
    </row>
    <row r="44" spans="13:21" ht="18" customHeight="1" x14ac:dyDescent="0.25">
      <c r="M44" s="229">
        <v>4</v>
      </c>
      <c r="N44" s="219">
        <v>0</v>
      </c>
      <c r="O44" s="219"/>
      <c r="P44" s="219">
        <v>0</v>
      </c>
      <c r="Q44" s="219">
        <v>0</v>
      </c>
      <c r="R44" s="219">
        <v>0</v>
      </c>
      <c r="S44" s="219">
        <v>0</v>
      </c>
      <c r="T44" s="12">
        <v>0</v>
      </c>
    </row>
    <row r="45" spans="13:21" ht="18" customHeight="1" x14ac:dyDescent="0.25">
      <c r="M45" s="229">
        <v>5</v>
      </c>
      <c r="N45" s="219">
        <v>0</v>
      </c>
      <c r="O45" s="219">
        <v>0</v>
      </c>
      <c r="P45" s="219">
        <v>0</v>
      </c>
      <c r="Q45" s="219">
        <v>0</v>
      </c>
      <c r="R45" s="219">
        <v>0</v>
      </c>
      <c r="S45" s="219">
        <v>0</v>
      </c>
      <c r="T45" s="12">
        <v>0</v>
      </c>
    </row>
    <row r="46" spans="13:21" ht="18" customHeight="1" x14ac:dyDescent="0.25">
      <c r="M46" s="229">
        <v>6</v>
      </c>
      <c r="N46" s="219">
        <v>0</v>
      </c>
      <c r="O46" s="219">
        <v>0</v>
      </c>
      <c r="P46" s="219">
        <v>0</v>
      </c>
      <c r="Q46" s="219">
        <v>0</v>
      </c>
      <c r="R46" s="219">
        <v>0</v>
      </c>
      <c r="S46" s="219">
        <v>0</v>
      </c>
      <c r="T46" s="12">
        <v>0</v>
      </c>
    </row>
    <row r="47" spans="13:21" ht="18" customHeight="1" x14ac:dyDescent="0.25">
      <c r="M47" s="229">
        <v>7</v>
      </c>
      <c r="N47" s="219">
        <v>0</v>
      </c>
      <c r="O47" s="219">
        <v>0</v>
      </c>
      <c r="P47" s="219">
        <v>0</v>
      </c>
      <c r="Q47" s="219">
        <v>0</v>
      </c>
      <c r="R47" s="219">
        <v>0</v>
      </c>
      <c r="S47" s="219">
        <v>0</v>
      </c>
      <c r="T47" s="12">
        <v>0</v>
      </c>
    </row>
    <row r="48" spans="13:21" ht="18" customHeight="1" x14ac:dyDescent="0.25">
      <c r="M48" s="229">
        <v>8</v>
      </c>
      <c r="N48" s="219">
        <v>0</v>
      </c>
      <c r="O48" s="219">
        <v>0</v>
      </c>
      <c r="P48" s="219">
        <v>0</v>
      </c>
      <c r="Q48" s="219">
        <v>0</v>
      </c>
      <c r="R48" s="219">
        <v>0</v>
      </c>
      <c r="S48" s="219">
        <v>0</v>
      </c>
      <c r="T48" s="12">
        <v>0</v>
      </c>
    </row>
    <row r="49" spans="13:20" ht="18" customHeight="1" x14ac:dyDescent="0.25">
      <c r="M49" s="229">
        <v>9</v>
      </c>
      <c r="N49" s="219">
        <v>0</v>
      </c>
      <c r="O49" s="219">
        <v>0</v>
      </c>
      <c r="P49" s="219">
        <v>0</v>
      </c>
      <c r="Q49" s="219">
        <v>0</v>
      </c>
      <c r="R49" s="219">
        <v>0</v>
      </c>
      <c r="S49" s="219">
        <v>0</v>
      </c>
      <c r="T49" s="12">
        <v>0</v>
      </c>
    </row>
    <row r="50" spans="13:20" ht="18" customHeight="1" thickBot="1" x14ac:dyDescent="0.3">
      <c r="M50" s="230">
        <v>10</v>
      </c>
      <c r="N50" s="220">
        <v>0</v>
      </c>
      <c r="O50" s="220"/>
      <c r="P50" s="220"/>
      <c r="Q50" s="220"/>
      <c r="R50" s="220">
        <v>0</v>
      </c>
      <c r="S50" s="220">
        <v>0</v>
      </c>
      <c r="T50" s="222">
        <v>0</v>
      </c>
    </row>
    <row r="51" spans="13:20" ht="18" customHeight="1" thickTop="1" thickBot="1" x14ac:dyDescent="0.3">
      <c r="M51" s="231" t="s">
        <v>19</v>
      </c>
      <c r="N51" s="196">
        <v>0</v>
      </c>
      <c r="O51" s="196">
        <v>0</v>
      </c>
      <c r="P51" s="196">
        <v>0</v>
      </c>
      <c r="Q51" s="196">
        <v>0</v>
      </c>
      <c r="R51" s="196">
        <v>0</v>
      </c>
      <c r="S51" s="196">
        <v>0</v>
      </c>
      <c r="T51" s="197">
        <v>0</v>
      </c>
    </row>
  </sheetData>
  <mergeCells count="30">
    <mergeCell ref="D23:E23"/>
    <mergeCell ref="F23:H23"/>
    <mergeCell ref="I23:K23"/>
    <mergeCell ref="F20:H20"/>
    <mergeCell ref="I20:K20"/>
    <mergeCell ref="F21:H21"/>
    <mergeCell ref="I21:K21"/>
    <mergeCell ref="F22:H22"/>
    <mergeCell ref="I22:K22"/>
    <mergeCell ref="A1:C1"/>
    <mergeCell ref="D1:D2"/>
    <mergeCell ref="E1:E2"/>
    <mergeCell ref="F1:K1"/>
    <mergeCell ref="I19:K19"/>
    <mergeCell ref="D15:D16"/>
    <mergeCell ref="E15:E16"/>
    <mergeCell ref="F15:K15"/>
    <mergeCell ref="F16:H16"/>
    <mergeCell ref="I16:K16"/>
    <mergeCell ref="F17:H17"/>
    <mergeCell ref="I17:K17"/>
    <mergeCell ref="F18:H18"/>
    <mergeCell ref="I18:K18"/>
    <mergeCell ref="F19:H19"/>
    <mergeCell ref="M39:T39"/>
    <mergeCell ref="M15:M16"/>
    <mergeCell ref="N15:N16"/>
    <mergeCell ref="O15:P15"/>
    <mergeCell ref="M1:T1"/>
    <mergeCell ref="M25:T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/>
  </sheetViews>
  <sheetFormatPr defaultRowHeight="15" x14ac:dyDescent="0.25"/>
  <cols>
    <col min="1" max="1" width="24.7109375" customWidth="1"/>
    <col min="2" max="3" width="12.7109375" customWidth="1"/>
    <col min="4" max="6" width="14.7109375" customWidth="1"/>
    <col min="7" max="7" width="9.140625" customWidth="1"/>
    <col min="8" max="8" width="24.7109375" customWidth="1"/>
    <col min="9" max="9" width="10.7109375" customWidth="1"/>
    <col min="10" max="10" width="11.7109375" customWidth="1"/>
    <col min="11" max="12" width="10.7109375" customWidth="1"/>
    <col min="13" max="13" width="11.7109375" customWidth="1"/>
    <col min="14" max="15" width="10.7109375" customWidth="1"/>
    <col min="16" max="16" width="11.7109375" customWidth="1"/>
    <col min="17" max="18" width="10.7109375" customWidth="1"/>
    <col min="19" max="19" width="11.7109375" customWidth="1"/>
    <col min="20" max="20" width="10.7109375" customWidth="1"/>
  </cols>
  <sheetData>
    <row r="1" spans="1:20" ht="18" customHeight="1" thickBot="1" x14ac:dyDescent="0.3">
      <c r="H1" s="282" t="s">
        <v>246</v>
      </c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9"/>
    </row>
    <row r="2" spans="1:20" ht="18" customHeight="1" x14ac:dyDescent="0.25">
      <c r="A2" s="282" t="s">
        <v>241</v>
      </c>
      <c r="B2" s="283" t="s">
        <v>240</v>
      </c>
      <c r="C2" s="283"/>
      <c r="D2" s="283" t="s">
        <v>237</v>
      </c>
      <c r="E2" s="283"/>
      <c r="F2" s="289"/>
      <c r="H2" s="267" t="s">
        <v>241</v>
      </c>
      <c r="I2" s="268" t="s">
        <v>19</v>
      </c>
      <c r="J2" s="268"/>
      <c r="K2" s="268"/>
      <c r="L2" s="268" t="s">
        <v>234</v>
      </c>
      <c r="M2" s="268"/>
      <c r="N2" s="268"/>
      <c r="O2" s="268" t="s">
        <v>235</v>
      </c>
      <c r="P2" s="268"/>
      <c r="Q2" s="268"/>
      <c r="R2" s="268" t="s">
        <v>236</v>
      </c>
      <c r="S2" s="268"/>
      <c r="T2" s="288"/>
    </row>
    <row r="3" spans="1:20" ht="18" customHeight="1" x14ac:dyDescent="0.25">
      <c r="A3" s="267"/>
      <c r="B3" s="233" t="s">
        <v>238</v>
      </c>
      <c r="C3" s="233" t="s">
        <v>239</v>
      </c>
      <c r="D3" s="233" t="s">
        <v>234</v>
      </c>
      <c r="E3" s="233" t="s">
        <v>235</v>
      </c>
      <c r="F3" s="234" t="s">
        <v>236</v>
      </c>
      <c r="H3" s="267"/>
      <c r="I3" s="235" t="s">
        <v>257</v>
      </c>
      <c r="J3" s="235" t="s">
        <v>244</v>
      </c>
      <c r="K3" s="235" t="s">
        <v>243</v>
      </c>
      <c r="L3" s="233" t="s">
        <v>257</v>
      </c>
      <c r="M3" s="233" t="s">
        <v>244</v>
      </c>
      <c r="N3" s="233" t="s">
        <v>245</v>
      </c>
      <c r="O3" s="233" t="s">
        <v>257</v>
      </c>
      <c r="P3" s="233" t="s">
        <v>244</v>
      </c>
      <c r="Q3" s="233" t="s">
        <v>245</v>
      </c>
      <c r="R3" s="233" t="s">
        <v>257</v>
      </c>
      <c r="S3" s="233" t="s">
        <v>244</v>
      </c>
      <c r="T3" s="234" t="s">
        <v>245</v>
      </c>
    </row>
    <row r="4" spans="1:20" ht="18" customHeight="1" x14ac:dyDescent="0.25">
      <c r="A4" s="87" t="s">
        <v>229</v>
      </c>
      <c r="B4" s="236">
        <v>484815</v>
      </c>
      <c r="C4" s="239">
        <v>2.3050000000000002</v>
      </c>
      <c r="D4" s="224">
        <v>129.93</v>
      </c>
      <c r="E4" s="224"/>
      <c r="F4" s="225"/>
      <c r="H4" s="87" t="s">
        <v>229</v>
      </c>
      <c r="I4" s="236">
        <f>SUM(L4,O4,R4)</f>
        <v>210331.88720173534</v>
      </c>
      <c r="J4" s="249">
        <f>SUM(M4,P4,S4)</f>
        <v>484815</v>
      </c>
      <c r="K4" s="249">
        <f>SUM(N4,Q4,T4)</f>
        <v>27328422.104121473</v>
      </c>
      <c r="L4" s="236">
        <v>210331.88720173534</v>
      </c>
      <c r="M4" s="249">
        <f>L4*C4</f>
        <v>484815</v>
      </c>
      <c r="N4" s="249">
        <f>L4*D4</f>
        <v>27328422.104121473</v>
      </c>
      <c r="O4" s="245"/>
      <c r="P4" s="245"/>
      <c r="Q4" s="243"/>
      <c r="R4" s="245"/>
      <c r="S4" s="245"/>
      <c r="T4" s="100"/>
    </row>
    <row r="5" spans="1:20" ht="18" customHeight="1" x14ac:dyDescent="0.25">
      <c r="A5" s="87" t="s">
        <v>231</v>
      </c>
      <c r="B5" s="236">
        <v>82067</v>
      </c>
      <c r="C5" s="239">
        <v>2.3359999999999999</v>
      </c>
      <c r="D5" s="224">
        <v>135.05000000000001</v>
      </c>
      <c r="E5" s="224"/>
      <c r="F5" s="225"/>
      <c r="H5" s="87" t="s">
        <v>231</v>
      </c>
      <c r="I5" s="236">
        <f t="shared" ref="I5:I8" si="0">SUM(L5,O5,R5)</f>
        <v>34994.934294089493</v>
      </c>
      <c r="J5" s="249">
        <f t="shared" ref="J5:J8" si="1">SUM(M5,P5,S5)</f>
        <v>81748.166510993047</v>
      </c>
      <c r="K5" s="249">
        <f t="shared" ref="K5:K8" si="2">SUM(N5,Q5,T5)</f>
        <v>4726065.8764167866</v>
      </c>
      <c r="L5" s="236">
        <v>34994.934294089493</v>
      </c>
      <c r="M5" s="249">
        <f t="shared" ref="M5:M8" si="3">L5*C5</f>
        <v>81748.166510993047</v>
      </c>
      <c r="N5" s="249">
        <f t="shared" ref="N5:N8" si="4">L5*D5</f>
        <v>4726065.8764167866</v>
      </c>
      <c r="O5" s="245"/>
      <c r="P5" s="245"/>
      <c r="Q5" s="243"/>
      <c r="R5" s="245"/>
      <c r="S5" s="245"/>
      <c r="T5" s="100"/>
    </row>
    <row r="6" spans="1:20" ht="18" customHeight="1" x14ac:dyDescent="0.25">
      <c r="A6" s="87" t="s">
        <v>232</v>
      </c>
      <c r="B6" s="236">
        <v>515654</v>
      </c>
      <c r="C6" s="239">
        <v>2.3490000000000002</v>
      </c>
      <c r="D6" s="224">
        <v>118.67</v>
      </c>
      <c r="E6" s="224">
        <v>136.5</v>
      </c>
      <c r="F6" s="225">
        <v>112.65</v>
      </c>
      <c r="H6" s="87" t="s">
        <v>232</v>
      </c>
      <c r="I6" s="236">
        <f t="shared" si="0"/>
        <v>219520.64708386545</v>
      </c>
      <c r="J6" s="249">
        <f t="shared" si="1"/>
        <v>515653.99999999994</v>
      </c>
      <c r="K6" s="249">
        <f t="shared" si="2"/>
        <v>26390403.58180061</v>
      </c>
      <c r="L6" s="236">
        <v>147156.17850417516</v>
      </c>
      <c r="M6" s="249">
        <f t="shared" si="3"/>
        <v>345669.86330630747</v>
      </c>
      <c r="N6" s="249">
        <f t="shared" si="4"/>
        <v>17463023.703090467</v>
      </c>
      <c r="O6" s="236">
        <v>32516.666381888092</v>
      </c>
      <c r="P6" s="249">
        <f t="shared" ref="P6:P7" si="5">O6*C6</f>
        <v>76381.64933105513</v>
      </c>
      <c r="Q6" s="249">
        <f t="shared" ref="Q6:Q7" si="6">O6*E6</f>
        <v>4438524.9611277245</v>
      </c>
      <c r="R6" s="236">
        <v>39847.802197802201</v>
      </c>
      <c r="S6" s="249">
        <f t="shared" ref="S6:S8" si="7">R6*C6</f>
        <v>93602.487362637374</v>
      </c>
      <c r="T6" s="12">
        <f t="shared" ref="T6:T8" si="8">R6*F6</f>
        <v>4488854.9175824178</v>
      </c>
    </row>
    <row r="7" spans="1:20" ht="18" customHeight="1" x14ac:dyDescent="0.25">
      <c r="A7" s="87" t="s">
        <v>233</v>
      </c>
      <c r="B7" s="236">
        <v>487301</v>
      </c>
      <c r="C7" s="239">
        <v>2.3410000000000002</v>
      </c>
      <c r="D7" s="224">
        <v>124.28</v>
      </c>
      <c r="E7" s="224">
        <v>138</v>
      </c>
      <c r="F7" s="225">
        <v>128.09</v>
      </c>
      <c r="H7" s="87" t="s">
        <v>233</v>
      </c>
      <c r="I7" s="236">
        <f t="shared" si="0"/>
        <v>208159.33361811191</v>
      </c>
      <c r="J7" s="249">
        <f t="shared" si="1"/>
        <v>487301</v>
      </c>
      <c r="K7" s="249">
        <f t="shared" si="2"/>
        <v>28725988.039299443</v>
      </c>
      <c r="L7" s="236">
        <v>0</v>
      </c>
      <c r="M7" s="249">
        <f t="shared" si="3"/>
        <v>0</v>
      </c>
      <c r="N7" s="249">
        <f t="shared" si="4"/>
        <v>0</v>
      </c>
      <c r="O7" s="236">
        <v>208159.33361811191</v>
      </c>
      <c r="P7" s="249">
        <f t="shared" si="5"/>
        <v>487301</v>
      </c>
      <c r="Q7" s="249">
        <f t="shared" si="6"/>
        <v>28725988.039299443</v>
      </c>
      <c r="R7" s="236">
        <v>0</v>
      </c>
      <c r="S7" s="249">
        <f t="shared" si="7"/>
        <v>0</v>
      </c>
      <c r="T7" s="12">
        <f t="shared" si="8"/>
        <v>0</v>
      </c>
    </row>
    <row r="8" spans="1:20" ht="18" customHeight="1" thickBot="1" x14ac:dyDescent="0.3">
      <c r="A8" s="240" t="s">
        <v>230</v>
      </c>
      <c r="B8" s="237">
        <v>143330</v>
      </c>
      <c r="C8" s="241">
        <v>2.2749999999999999</v>
      </c>
      <c r="D8" s="60">
        <v>113.88</v>
      </c>
      <c r="E8" s="60"/>
      <c r="F8" s="242">
        <v>90.82</v>
      </c>
      <c r="H8" s="240" t="s">
        <v>230</v>
      </c>
      <c r="I8" s="237">
        <f t="shared" si="0"/>
        <v>63002.197802197799</v>
      </c>
      <c r="J8" s="250">
        <f t="shared" si="1"/>
        <v>143330</v>
      </c>
      <c r="K8" s="250">
        <f t="shared" si="2"/>
        <v>5721859.6043956038</v>
      </c>
      <c r="L8" s="237">
        <v>0</v>
      </c>
      <c r="M8" s="250">
        <f t="shared" si="3"/>
        <v>0</v>
      </c>
      <c r="N8" s="250">
        <f t="shared" si="4"/>
        <v>0</v>
      </c>
      <c r="O8" s="246"/>
      <c r="P8" s="246"/>
      <c r="Q8" s="244"/>
      <c r="R8" s="237">
        <v>63002.197802197799</v>
      </c>
      <c r="S8" s="250">
        <f t="shared" si="7"/>
        <v>143330</v>
      </c>
      <c r="T8" s="252">
        <f t="shared" si="8"/>
        <v>5721859.6043956038</v>
      </c>
    </row>
    <row r="9" spans="1:20" ht="18" customHeight="1" thickTop="1" thickBot="1" x14ac:dyDescent="0.3">
      <c r="A9" s="294" t="s">
        <v>242</v>
      </c>
      <c r="B9" s="295"/>
      <c r="C9" s="295"/>
      <c r="D9" s="196">
        <v>392483</v>
      </c>
      <c r="E9" s="196">
        <v>240676</v>
      </c>
      <c r="F9" s="197">
        <v>102850</v>
      </c>
      <c r="H9" s="248" t="s">
        <v>19</v>
      </c>
      <c r="I9" s="247">
        <f>SUM(I4:I8)</f>
        <v>736009</v>
      </c>
      <c r="J9" s="196">
        <f t="shared" ref="J9:N9" si="9">SUM(J4:J8)</f>
        <v>1712848.1665109929</v>
      </c>
      <c r="K9" s="251">
        <f t="shared" si="9"/>
        <v>92892739.206033915</v>
      </c>
      <c r="L9" s="196">
        <f t="shared" si="9"/>
        <v>392483</v>
      </c>
      <c r="M9" s="196">
        <f t="shared" si="9"/>
        <v>912233.0298173005</v>
      </c>
      <c r="N9" s="196">
        <f t="shared" si="9"/>
        <v>49517511.683628723</v>
      </c>
      <c r="O9" s="196">
        <f>SUM(O6:O7)</f>
        <v>240676</v>
      </c>
      <c r="P9" s="196">
        <f>SUM(P6:P7)</f>
        <v>563682.64933105512</v>
      </c>
      <c r="Q9" s="196">
        <f>SUM(Q6:Q7)</f>
        <v>33164513.000427168</v>
      </c>
      <c r="R9" s="196">
        <f>SUM(R6:R8)</f>
        <v>102850</v>
      </c>
      <c r="S9" s="196">
        <f>SUM(S6:S8)</f>
        <v>236932.48736263736</v>
      </c>
      <c r="T9" s="197">
        <f>SUM(T6:T8)</f>
        <v>10210714.521978021</v>
      </c>
    </row>
  </sheetData>
  <mergeCells count="10">
    <mergeCell ref="H1:T1"/>
    <mergeCell ref="D2:F2"/>
    <mergeCell ref="B2:C2"/>
    <mergeCell ref="A2:A3"/>
    <mergeCell ref="A9:C9"/>
    <mergeCell ref="L2:N2"/>
    <mergeCell ref="O2:Q2"/>
    <mergeCell ref="R2:T2"/>
    <mergeCell ref="I2:K2"/>
    <mergeCell ref="H2:H3"/>
  </mergeCells>
  <conditionalFormatting sqref="L4:L8 O6:O7 R6:R8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/>
  </sheetViews>
  <sheetFormatPr defaultRowHeight="15" x14ac:dyDescent="0.25"/>
  <cols>
    <col min="1" max="1" width="8.7109375" customWidth="1"/>
    <col min="2" max="2" width="20.7109375" customWidth="1"/>
    <col min="3" max="3" width="21.7109375" customWidth="1"/>
    <col min="4" max="4" width="10.7109375" customWidth="1"/>
    <col min="5" max="5" width="9.140625" customWidth="1"/>
    <col min="6" max="6" width="8.7109375" customWidth="1"/>
    <col min="7" max="7" width="11.7109375" customWidth="1"/>
    <col min="8" max="8" width="12.7109375" customWidth="1"/>
    <col min="9" max="10" width="18.7109375" customWidth="1"/>
    <col min="12" max="12" width="17.42578125" customWidth="1"/>
  </cols>
  <sheetData>
    <row r="1" spans="1:12" ht="18" customHeight="1" thickBot="1" x14ac:dyDescent="0.3">
      <c r="F1" s="277" t="s">
        <v>88</v>
      </c>
      <c r="G1" s="278"/>
      <c r="H1" s="278"/>
      <c r="I1" s="278"/>
      <c r="J1" s="279"/>
    </row>
    <row r="2" spans="1:12" ht="18" customHeight="1" x14ac:dyDescent="0.25">
      <c r="A2" s="282" t="s">
        <v>41</v>
      </c>
      <c r="B2" s="284" t="s">
        <v>46</v>
      </c>
      <c r="C2" s="284" t="s">
        <v>43</v>
      </c>
      <c r="D2" s="286" t="s">
        <v>42</v>
      </c>
      <c r="F2" s="267" t="s">
        <v>41</v>
      </c>
      <c r="G2" s="299" t="s">
        <v>49</v>
      </c>
      <c r="H2" s="299" t="s">
        <v>50</v>
      </c>
      <c r="I2" s="285" t="s">
        <v>44</v>
      </c>
      <c r="J2" s="287" t="s">
        <v>45</v>
      </c>
    </row>
    <row r="3" spans="1:12" ht="18" customHeight="1" x14ac:dyDescent="0.25">
      <c r="A3" s="267"/>
      <c r="B3" s="285"/>
      <c r="C3" s="285"/>
      <c r="D3" s="287"/>
      <c r="F3" s="267"/>
      <c r="G3" s="300"/>
      <c r="H3" s="300"/>
      <c r="I3" s="285"/>
      <c r="J3" s="287"/>
      <c r="L3" s="67"/>
    </row>
    <row r="4" spans="1:12" ht="18" customHeight="1" x14ac:dyDescent="0.25">
      <c r="A4" s="8" t="s">
        <v>31</v>
      </c>
      <c r="B4" s="301">
        <v>500</v>
      </c>
      <c r="C4" s="268">
        <v>300</v>
      </c>
      <c r="D4" s="10">
        <v>60</v>
      </c>
      <c r="F4" s="8" t="s">
        <v>31</v>
      </c>
      <c r="G4" s="18">
        <v>60</v>
      </c>
      <c r="H4" s="29">
        <f>G4-D4</f>
        <v>0</v>
      </c>
      <c r="I4" s="2">
        <f>IF(H4&gt;0,H4*$B$4,0)</f>
        <v>0</v>
      </c>
      <c r="J4" s="12">
        <f>G4*C4</f>
        <v>18000</v>
      </c>
    </row>
    <row r="5" spans="1:12" ht="18" customHeight="1" x14ac:dyDescent="0.25">
      <c r="A5" s="8" t="s">
        <v>32</v>
      </c>
      <c r="B5" s="301"/>
      <c r="C5" s="268"/>
      <c r="D5" s="10">
        <v>50</v>
      </c>
      <c r="F5" s="8" t="s">
        <v>32</v>
      </c>
      <c r="G5" s="18">
        <v>50</v>
      </c>
      <c r="H5" s="29">
        <f t="shared" ref="H5:H7" si="0">G5-D5</f>
        <v>0</v>
      </c>
      <c r="I5" s="11">
        <f t="shared" ref="I5:I7" si="1">IF(H5&gt;0,H5*$B$4,0)</f>
        <v>0</v>
      </c>
      <c r="J5" s="12">
        <f>IF((G5-G4)&gt;0,(G5-G4)*$C$4,0)</f>
        <v>0</v>
      </c>
    </row>
    <row r="6" spans="1:12" ht="18" customHeight="1" x14ac:dyDescent="0.25">
      <c r="A6" s="8" t="s">
        <v>33</v>
      </c>
      <c r="B6" s="301"/>
      <c r="C6" s="268"/>
      <c r="D6" s="10">
        <v>45</v>
      </c>
      <c r="F6" s="8" t="s">
        <v>33</v>
      </c>
      <c r="G6" s="18">
        <v>50</v>
      </c>
      <c r="H6" s="29">
        <f t="shared" si="0"/>
        <v>5</v>
      </c>
      <c r="I6" s="11">
        <f t="shared" si="1"/>
        <v>2500</v>
      </c>
      <c r="J6" s="12">
        <f t="shared" ref="J6:J7" si="2">IF((G6-G5)&gt;0,(G6-G5)*$C$4,0)</f>
        <v>0</v>
      </c>
    </row>
    <row r="7" spans="1:12" ht="18" customHeight="1" thickBot="1" x14ac:dyDescent="0.3">
      <c r="A7" s="13" t="s">
        <v>34</v>
      </c>
      <c r="B7" s="302"/>
      <c r="C7" s="303"/>
      <c r="D7" s="15">
        <v>70</v>
      </c>
      <c r="F7" s="8" t="s">
        <v>34</v>
      </c>
      <c r="G7" s="18">
        <v>65</v>
      </c>
      <c r="H7" s="29">
        <f t="shared" si="0"/>
        <v>-5</v>
      </c>
      <c r="I7" s="11">
        <f t="shared" si="1"/>
        <v>0</v>
      </c>
      <c r="J7" s="12">
        <f t="shared" si="2"/>
        <v>4500</v>
      </c>
    </row>
    <row r="8" spans="1:12" ht="18" customHeight="1" thickTop="1" thickBot="1" x14ac:dyDescent="0.3">
      <c r="A8" s="294" t="s">
        <v>48</v>
      </c>
      <c r="B8" s="295"/>
      <c r="C8" s="295"/>
      <c r="D8" s="16">
        <f>SUM(D4:D7)</f>
        <v>225</v>
      </c>
      <c r="F8" s="13" t="s">
        <v>19</v>
      </c>
      <c r="G8" s="19">
        <f>SUM(G4:G7)</f>
        <v>225</v>
      </c>
      <c r="H8" s="19">
        <f>SUM(H4:H7)</f>
        <v>0</v>
      </c>
      <c r="I8" s="14">
        <f>SUM(I4:I7)</f>
        <v>2500</v>
      </c>
      <c r="J8" s="17">
        <f>SUM(J4:J7)</f>
        <v>22500</v>
      </c>
    </row>
    <row r="9" spans="1:12" ht="18" customHeight="1" thickTop="1" thickBot="1" x14ac:dyDescent="0.3">
      <c r="F9" s="296" t="s">
        <v>47</v>
      </c>
      <c r="G9" s="297"/>
      <c r="H9" s="298"/>
      <c r="I9" s="292">
        <f>SUM(I8,J8)</f>
        <v>25000</v>
      </c>
      <c r="J9" s="293"/>
    </row>
    <row r="11" spans="1:12" ht="15.75" thickBot="1" x14ac:dyDescent="0.3"/>
    <row r="12" spans="1:12" ht="18" customHeight="1" x14ac:dyDescent="0.25">
      <c r="F12" s="308" t="s">
        <v>89</v>
      </c>
      <c r="G12" s="309"/>
      <c r="H12" s="309"/>
      <c r="I12" s="309"/>
      <c r="J12" s="310"/>
    </row>
    <row r="13" spans="1:12" ht="18" customHeight="1" x14ac:dyDescent="0.25">
      <c r="F13" s="311" t="s">
        <v>41</v>
      </c>
      <c r="G13" s="285" t="s">
        <v>49</v>
      </c>
      <c r="H13" s="285" t="s">
        <v>50</v>
      </c>
      <c r="I13" s="285" t="s">
        <v>44</v>
      </c>
      <c r="J13" s="287" t="s">
        <v>45</v>
      </c>
    </row>
    <row r="14" spans="1:12" ht="18" customHeight="1" x14ac:dyDescent="0.25">
      <c r="F14" s="311"/>
      <c r="G14" s="285"/>
      <c r="H14" s="285"/>
      <c r="I14" s="285"/>
      <c r="J14" s="287"/>
    </row>
    <row r="15" spans="1:12" ht="18" customHeight="1" x14ac:dyDescent="0.25">
      <c r="F15" s="64" t="s">
        <v>31</v>
      </c>
      <c r="G15" s="63">
        <v>60</v>
      </c>
      <c r="H15" s="62">
        <v>0</v>
      </c>
      <c r="I15" s="62">
        <v>0</v>
      </c>
      <c r="J15" s="66">
        <v>0</v>
      </c>
    </row>
    <row r="16" spans="1:12" ht="18" customHeight="1" x14ac:dyDescent="0.25">
      <c r="F16" s="64" t="s">
        <v>32</v>
      </c>
      <c r="G16" s="63">
        <v>50</v>
      </c>
      <c r="H16" s="62">
        <v>0</v>
      </c>
      <c r="I16" s="62">
        <v>0</v>
      </c>
      <c r="J16" s="66">
        <v>0</v>
      </c>
    </row>
    <row r="17" spans="6:10" ht="18" customHeight="1" x14ac:dyDescent="0.25">
      <c r="F17" s="64" t="s">
        <v>33</v>
      </c>
      <c r="G17" s="63">
        <v>50</v>
      </c>
      <c r="H17" s="62">
        <v>5</v>
      </c>
      <c r="I17" s="65">
        <v>2500</v>
      </c>
      <c r="J17" s="66">
        <v>0</v>
      </c>
    </row>
    <row r="18" spans="6:10" ht="18" customHeight="1" x14ac:dyDescent="0.25">
      <c r="F18" s="64" t="s">
        <v>34</v>
      </c>
      <c r="G18" s="63">
        <v>65</v>
      </c>
      <c r="H18" s="62">
        <v>-5</v>
      </c>
      <c r="I18" s="62">
        <v>0</v>
      </c>
      <c r="J18" s="12">
        <v>4500</v>
      </c>
    </row>
    <row r="19" spans="6:10" ht="18" customHeight="1" x14ac:dyDescent="0.25">
      <c r="F19" s="64" t="s">
        <v>19</v>
      </c>
      <c r="G19" s="62">
        <v>225</v>
      </c>
      <c r="H19" s="62">
        <v>0</v>
      </c>
      <c r="I19" s="65">
        <v>2500</v>
      </c>
      <c r="J19" s="12">
        <v>4500</v>
      </c>
    </row>
    <row r="20" spans="6:10" ht="18" customHeight="1" thickBot="1" x14ac:dyDescent="0.3">
      <c r="F20" s="304" t="s">
        <v>47</v>
      </c>
      <c r="G20" s="305"/>
      <c r="H20" s="305"/>
      <c r="I20" s="306">
        <v>7000</v>
      </c>
      <c r="J20" s="307"/>
    </row>
  </sheetData>
  <mergeCells count="23">
    <mergeCell ref="F20:H20"/>
    <mergeCell ref="I20:J20"/>
    <mergeCell ref="F12:J12"/>
    <mergeCell ref="J13:J14"/>
    <mergeCell ref="I13:I14"/>
    <mergeCell ref="H13:H14"/>
    <mergeCell ref="G13:G14"/>
    <mergeCell ref="F13:F14"/>
    <mergeCell ref="I9:J9"/>
    <mergeCell ref="A8:C8"/>
    <mergeCell ref="F1:J1"/>
    <mergeCell ref="F9:H9"/>
    <mergeCell ref="H2:H3"/>
    <mergeCell ref="A2:A3"/>
    <mergeCell ref="I2:I3"/>
    <mergeCell ref="F2:F3"/>
    <mergeCell ref="J2:J3"/>
    <mergeCell ref="B4:B7"/>
    <mergeCell ref="G2:G3"/>
    <mergeCell ref="B2:B3"/>
    <mergeCell ref="C2:C3"/>
    <mergeCell ref="D2:D3"/>
    <mergeCell ref="C4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2" sqref="A2:A3"/>
    </sheetView>
  </sheetViews>
  <sheetFormatPr defaultRowHeight="15" x14ac:dyDescent="0.25"/>
  <cols>
    <col min="1" max="1" width="8.7109375" customWidth="1"/>
    <col min="2" max="2" width="15.7109375" customWidth="1"/>
    <col min="3" max="4" width="19.28515625" customWidth="1"/>
    <col min="6" max="6" width="8.7109375" customWidth="1"/>
    <col min="7" max="7" width="12.7109375" customWidth="1"/>
  </cols>
  <sheetData>
    <row r="1" spans="1:11" ht="18" customHeight="1" thickBot="1" x14ac:dyDescent="0.3">
      <c r="F1" s="277" t="s">
        <v>63</v>
      </c>
      <c r="G1" s="278"/>
      <c r="H1" s="278"/>
      <c r="I1" s="278"/>
      <c r="J1" s="278"/>
      <c r="K1" s="279"/>
    </row>
    <row r="2" spans="1:11" ht="18" customHeight="1" x14ac:dyDescent="0.25">
      <c r="A2" s="282" t="s">
        <v>51</v>
      </c>
      <c r="B2" s="284" t="s">
        <v>56</v>
      </c>
      <c r="C2" s="283" t="s">
        <v>55</v>
      </c>
      <c r="D2" s="289"/>
      <c r="F2" s="267" t="s">
        <v>51</v>
      </c>
      <c r="G2" s="285" t="s">
        <v>58</v>
      </c>
      <c r="H2" s="268" t="s">
        <v>53</v>
      </c>
      <c r="I2" s="268"/>
      <c r="J2" s="268" t="s">
        <v>54</v>
      </c>
      <c r="K2" s="288"/>
    </row>
    <row r="3" spans="1:11" ht="18" customHeight="1" x14ac:dyDescent="0.25">
      <c r="A3" s="267"/>
      <c r="B3" s="285"/>
      <c r="C3" s="20" t="s">
        <v>53</v>
      </c>
      <c r="D3" s="26" t="s">
        <v>54</v>
      </c>
      <c r="F3" s="267"/>
      <c r="G3" s="285"/>
      <c r="H3" s="20" t="s">
        <v>61</v>
      </c>
      <c r="I3" s="20" t="s">
        <v>62</v>
      </c>
      <c r="J3" s="20" t="s">
        <v>61</v>
      </c>
      <c r="K3" s="26" t="s">
        <v>62</v>
      </c>
    </row>
    <row r="4" spans="1:11" ht="18" customHeight="1" x14ac:dyDescent="0.25">
      <c r="A4" s="23" t="s">
        <v>52</v>
      </c>
      <c r="B4" s="24">
        <v>24000</v>
      </c>
      <c r="C4" s="20">
        <v>3</v>
      </c>
      <c r="D4" s="26">
        <v>6</v>
      </c>
      <c r="F4" s="23" t="s">
        <v>52</v>
      </c>
      <c r="G4" s="6">
        <f>SUM(I4,K4)</f>
        <v>23999.999999999996</v>
      </c>
      <c r="H4" s="254"/>
      <c r="I4" s="27">
        <f>H$5*C4</f>
        <v>6000.0000000000009</v>
      </c>
      <c r="J4" s="28"/>
      <c r="K4" s="12">
        <f>J$5*D4</f>
        <v>17999.999999999996</v>
      </c>
    </row>
    <row r="5" spans="1:11" ht="18" customHeight="1" x14ac:dyDescent="0.25">
      <c r="A5" s="23" t="s">
        <v>2</v>
      </c>
      <c r="B5" s="24">
        <v>40000</v>
      </c>
      <c r="C5" s="20">
        <v>8</v>
      </c>
      <c r="D5" s="26">
        <v>4</v>
      </c>
      <c r="F5" s="23" t="s">
        <v>2</v>
      </c>
      <c r="G5" s="6">
        <f t="shared" ref="G5:G6" si="0">SUM(I5,K5)</f>
        <v>28000</v>
      </c>
      <c r="H5" s="34">
        <v>2000.0000000000002</v>
      </c>
      <c r="I5" s="27">
        <f>H$5*C5</f>
        <v>16000.000000000002</v>
      </c>
      <c r="J5" s="34">
        <v>2999.9999999999995</v>
      </c>
      <c r="K5" s="12">
        <f t="shared" ref="K5:K6" si="1">J$5*D5</f>
        <v>11999.999999999998</v>
      </c>
    </row>
    <row r="6" spans="1:11" ht="18" customHeight="1" thickBot="1" x14ac:dyDescent="0.3">
      <c r="A6" s="13" t="s">
        <v>3</v>
      </c>
      <c r="B6" s="25">
        <v>27000</v>
      </c>
      <c r="C6" s="21">
        <v>9</v>
      </c>
      <c r="D6" s="15">
        <v>3</v>
      </c>
      <c r="F6" s="13" t="s">
        <v>3</v>
      </c>
      <c r="G6" s="33">
        <f t="shared" si="0"/>
        <v>27000</v>
      </c>
      <c r="H6" s="30"/>
      <c r="I6" s="31">
        <f>H$5*C6</f>
        <v>18000.000000000004</v>
      </c>
      <c r="J6" s="30"/>
      <c r="K6" s="32">
        <f t="shared" si="1"/>
        <v>8999.9999999999982</v>
      </c>
    </row>
    <row r="7" spans="1:11" ht="18" customHeight="1" thickTop="1" thickBot="1" x14ac:dyDescent="0.3">
      <c r="A7" s="294" t="s">
        <v>57</v>
      </c>
      <c r="B7" s="295"/>
      <c r="C7" s="22">
        <v>9</v>
      </c>
      <c r="D7" s="16">
        <v>6</v>
      </c>
      <c r="F7" s="314" t="s">
        <v>59</v>
      </c>
      <c r="G7" s="315"/>
      <c r="H7" s="319">
        <f>H5*C7</f>
        <v>18000.000000000004</v>
      </c>
      <c r="I7" s="321"/>
      <c r="J7" s="319">
        <f>J5*D7</f>
        <v>17999.999999999996</v>
      </c>
      <c r="K7" s="320"/>
    </row>
    <row r="8" spans="1:11" ht="18" customHeight="1" thickBot="1" x14ac:dyDescent="0.3">
      <c r="F8" s="312" t="s">
        <v>60</v>
      </c>
      <c r="G8" s="313"/>
      <c r="H8" s="316">
        <f>SUM(H7,J7)</f>
        <v>36000</v>
      </c>
      <c r="I8" s="317"/>
      <c r="J8" s="317"/>
      <c r="K8" s="318"/>
    </row>
    <row r="9" spans="1:11" ht="18" customHeight="1" x14ac:dyDescent="0.25"/>
  </sheetData>
  <mergeCells count="14">
    <mergeCell ref="F8:G8"/>
    <mergeCell ref="G2:G3"/>
    <mergeCell ref="J2:K2"/>
    <mergeCell ref="F7:G7"/>
    <mergeCell ref="H8:K8"/>
    <mergeCell ref="J7:K7"/>
    <mergeCell ref="H7:I7"/>
    <mergeCell ref="F2:F3"/>
    <mergeCell ref="H2:I2"/>
    <mergeCell ref="B2:B3"/>
    <mergeCell ref="A2:A3"/>
    <mergeCell ref="C2:D2"/>
    <mergeCell ref="A7:B7"/>
    <mergeCell ref="F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sqref="A1:A2"/>
    </sheetView>
  </sheetViews>
  <sheetFormatPr defaultRowHeight="15" x14ac:dyDescent="0.25"/>
  <cols>
    <col min="2" max="2" width="13.7109375" customWidth="1"/>
    <col min="3" max="4" width="15.7109375" customWidth="1"/>
    <col min="6" max="7" width="10.7109375" customWidth="1"/>
    <col min="8" max="11" width="15.7109375" customWidth="1"/>
  </cols>
  <sheetData>
    <row r="1" spans="1:11" ht="18" customHeight="1" x14ac:dyDescent="0.25">
      <c r="A1" s="322" t="s">
        <v>67</v>
      </c>
      <c r="B1" s="284" t="s">
        <v>68</v>
      </c>
      <c r="C1" s="283" t="s">
        <v>70</v>
      </c>
      <c r="D1" s="289"/>
      <c r="F1" s="322" t="s">
        <v>67</v>
      </c>
      <c r="G1" s="283" t="s">
        <v>19</v>
      </c>
      <c r="H1" s="330" t="s">
        <v>53</v>
      </c>
      <c r="I1" s="331"/>
      <c r="J1" s="330" t="s">
        <v>54</v>
      </c>
      <c r="K1" s="279"/>
    </row>
    <row r="2" spans="1:11" ht="18" customHeight="1" x14ac:dyDescent="0.25">
      <c r="A2" s="311"/>
      <c r="B2" s="285"/>
      <c r="C2" s="35" t="s">
        <v>53</v>
      </c>
      <c r="D2" s="40" t="s">
        <v>54</v>
      </c>
      <c r="F2" s="311"/>
      <c r="G2" s="268"/>
      <c r="H2" s="35" t="s">
        <v>74</v>
      </c>
      <c r="I2" s="35" t="s">
        <v>72</v>
      </c>
      <c r="J2" s="35" t="s">
        <v>74</v>
      </c>
      <c r="K2" s="40" t="s">
        <v>72</v>
      </c>
    </row>
    <row r="3" spans="1:11" ht="18" customHeight="1" x14ac:dyDescent="0.25">
      <c r="A3" s="39" t="s">
        <v>64</v>
      </c>
      <c r="B3" s="35">
        <v>108</v>
      </c>
      <c r="C3" s="35">
        <v>36</v>
      </c>
      <c r="D3" s="40">
        <v>6</v>
      </c>
      <c r="F3" s="39" t="s">
        <v>64</v>
      </c>
      <c r="G3" s="35">
        <f>SUM(I3,K3)</f>
        <v>108.00000000000001</v>
      </c>
      <c r="H3" s="52">
        <v>3.0000000000000004</v>
      </c>
      <c r="I3" s="53">
        <f>H3*C3</f>
        <v>108.00000000000001</v>
      </c>
      <c r="J3" s="53">
        <v>0</v>
      </c>
      <c r="K3" s="54">
        <f>J3*D3</f>
        <v>0</v>
      </c>
    </row>
    <row r="4" spans="1:11" ht="18" customHeight="1" x14ac:dyDescent="0.25">
      <c r="A4" s="39" t="s">
        <v>65</v>
      </c>
      <c r="B4" s="35">
        <v>36</v>
      </c>
      <c r="C4" s="35">
        <v>3</v>
      </c>
      <c r="D4" s="40">
        <v>12</v>
      </c>
      <c r="F4" s="39" t="s">
        <v>65</v>
      </c>
      <c r="G4" s="35">
        <f>SUM(I4,K4)</f>
        <v>36.000000000000007</v>
      </c>
      <c r="H4" s="52">
        <v>3.9974946965480762</v>
      </c>
      <c r="I4" s="53">
        <f t="shared" ref="I4:I5" si="0">H4*C4</f>
        <v>11.992484089644229</v>
      </c>
      <c r="J4" s="53">
        <v>2.0006263258629815</v>
      </c>
      <c r="K4" s="54">
        <f t="shared" ref="K4:K5" si="1">J4*D4</f>
        <v>24.007515910355778</v>
      </c>
    </row>
    <row r="5" spans="1:11" ht="18" customHeight="1" thickBot="1" x14ac:dyDescent="0.3">
      <c r="A5" s="13" t="s">
        <v>66</v>
      </c>
      <c r="B5" s="36">
        <v>100</v>
      </c>
      <c r="C5" s="36">
        <v>20</v>
      </c>
      <c r="D5" s="41">
        <v>10</v>
      </c>
      <c r="F5" s="39" t="s">
        <v>66</v>
      </c>
      <c r="G5" s="35">
        <f>SUM(I5,K5)</f>
        <v>100</v>
      </c>
      <c r="H5" s="52">
        <v>3.9996912265376636</v>
      </c>
      <c r="I5" s="53">
        <f t="shared" si="0"/>
        <v>79.993824530753272</v>
      </c>
      <c r="J5" s="53">
        <v>2.0006175469246719</v>
      </c>
      <c r="K5" s="54">
        <f t="shared" si="1"/>
        <v>20.00617546924672</v>
      </c>
    </row>
    <row r="6" spans="1:11" ht="18" customHeight="1" thickTop="1" thickBot="1" x14ac:dyDescent="0.3">
      <c r="A6" s="294" t="s">
        <v>69</v>
      </c>
      <c r="B6" s="295"/>
      <c r="C6" s="38">
        <v>2</v>
      </c>
      <c r="D6" s="16">
        <v>4</v>
      </c>
      <c r="F6" s="323" t="s">
        <v>71</v>
      </c>
      <c r="G6" s="324"/>
      <c r="H6" s="327">
        <f>MAX(H3:H5)</f>
        <v>3.9996912265376636</v>
      </c>
      <c r="I6" s="329"/>
      <c r="J6" s="327">
        <f>MAX(J3:J5)</f>
        <v>2.0006263258629815</v>
      </c>
      <c r="K6" s="328"/>
    </row>
    <row r="7" spans="1:11" ht="18" customHeight="1" thickTop="1" thickBot="1" x14ac:dyDescent="0.3">
      <c r="F7" s="37" t="s">
        <v>73</v>
      </c>
      <c r="G7" s="55">
        <f>SUM(H7,J7)</f>
        <v>16.001887756527253</v>
      </c>
      <c r="H7" s="325">
        <f>H6*C6</f>
        <v>7.9993824530753272</v>
      </c>
      <c r="I7" s="325"/>
      <c r="J7" s="325">
        <f>J6*D6</f>
        <v>8.002505303451926</v>
      </c>
      <c r="K7" s="326"/>
    </row>
  </sheetData>
  <mergeCells count="13">
    <mergeCell ref="G1:G2"/>
    <mergeCell ref="F6:G6"/>
    <mergeCell ref="J7:K7"/>
    <mergeCell ref="H7:I7"/>
    <mergeCell ref="J6:K6"/>
    <mergeCell ref="H6:I6"/>
    <mergeCell ref="J1:K1"/>
    <mergeCell ref="H1:I1"/>
    <mergeCell ref="A6:B6"/>
    <mergeCell ref="F1:F2"/>
    <mergeCell ref="A1:A2"/>
    <mergeCell ref="B1:B2"/>
    <mergeCell ref="C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/>
  </sheetViews>
  <sheetFormatPr defaultRowHeight="15" x14ac:dyDescent="0.25"/>
  <sheetData>
    <row r="1" spans="1:14" ht="18.75" x14ac:dyDescent="0.35">
      <c r="A1" s="7" t="s">
        <v>75</v>
      </c>
    </row>
    <row r="3" spans="1:14" ht="18.75" x14ac:dyDescent="0.35">
      <c r="A3" s="7" t="s">
        <v>76</v>
      </c>
    </row>
    <row r="4" spans="1:14" ht="18.75" x14ac:dyDescent="0.35">
      <c r="A4" s="7" t="s">
        <v>77</v>
      </c>
    </row>
    <row r="5" spans="1:14" ht="18.75" x14ac:dyDescent="0.35">
      <c r="A5" s="7" t="s">
        <v>78</v>
      </c>
    </row>
    <row r="7" spans="1:14" ht="18.75" x14ac:dyDescent="0.35">
      <c r="A7" s="7" t="s">
        <v>79</v>
      </c>
    </row>
    <row r="8" spans="1:14" ht="15.75" thickBot="1" x14ac:dyDescent="0.3"/>
    <row r="9" spans="1:14" ht="18" customHeight="1" thickBot="1" x14ac:dyDescent="0.3">
      <c r="H9" s="333"/>
      <c r="I9" s="56" t="s">
        <v>36</v>
      </c>
      <c r="J9" s="56" t="s">
        <v>35</v>
      </c>
      <c r="K9" s="56" t="s">
        <v>83</v>
      </c>
      <c r="L9" s="56" t="s">
        <v>84</v>
      </c>
      <c r="M9" s="56" t="s">
        <v>85</v>
      </c>
      <c r="N9" s="289" t="s">
        <v>80</v>
      </c>
    </row>
    <row r="10" spans="1:14" ht="18" customHeight="1" x14ac:dyDescent="0.25">
      <c r="A10" s="44" t="s">
        <v>39</v>
      </c>
      <c r="B10" s="46" t="s">
        <v>38</v>
      </c>
      <c r="C10" s="46" t="s">
        <v>40</v>
      </c>
      <c r="D10" s="46" t="s">
        <v>81</v>
      </c>
      <c r="E10" s="46" t="s">
        <v>82</v>
      </c>
      <c r="F10" s="47" t="s">
        <v>80</v>
      </c>
      <c r="H10" s="270"/>
      <c r="I10" s="58">
        <v>0</v>
      </c>
      <c r="J10" s="58">
        <v>2.1428571428571428</v>
      </c>
      <c r="K10" s="58">
        <v>0</v>
      </c>
      <c r="L10" s="58">
        <v>2.1428571428571428</v>
      </c>
      <c r="M10" s="58">
        <v>3.5714285714285712</v>
      </c>
      <c r="N10" s="288"/>
    </row>
    <row r="11" spans="1:14" ht="18" customHeight="1" x14ac:dyDescent="0.25">
      <c r="A11" s="45">
        <v>1</v>
      </c>
      <c r="B11" s="42">
        <v>2</v>
      </c>
      <c r="C11" s="42">
        <v>0</v>
      </c>
      <c r="D11" s="42">
        <v>0</v>
      </c>
      <c r="E11" s="42">
        <v>3</v>
      </c>
      <c r="F11" s="48">
        <v>15</v>
      </c>
      <c r="H11" s="267" t="s">
        <v>86</v>
      </c>
      <c r="I11" s="59">
        <f>A11*I10</f>
        <v>0</v>
      </c>
      <c r="J11" s="59">
        <f t="shared" ref="J11:M11" si="0">B11*J10</f>
        <v>4.2857142857142856</v>
      </c>
      <c r="K11" s="59">
        <f t="shared" si="0"/>
        <v>0</v>
      </c>
      <c r="L11" s="59">
        <f t="shared" si="0"/>
        <v>0</v>
      </c>
      <c r="M11" s="59">
        <f t="shared" si="0"/>
        <v>10.714285714285714</v>
      </c>
      <c r="N11" s="48">
        <f>SUM(I11:M11)</f>
        <v>15</v>
      </c>
    </row>
    <row r="12" spans="1:14" ht="18" customHeight="1" x14ac:dyDescent="0.25">
      <c r="A12" s="45">
        <v>2</v>
      </c>
      <c r="B12" s="42">
        <v>0</v>
      </c>
      <c r="C12" s="42">
        <v>1</v>
      </c>
      <c r="D12" s="42">
        <v>1</v>
      </c>
      <c r="E12" s="42">
        <v>5</v>
      </c>
      <c r="F12" s="48">
        <v>20</v>
      </c>
      <c r="H12" s="267"/>
      <c r="I12" s="59">
        <f>A12*I10</f>
        <v>0</v>
      </c>
      <c r="J12" s="59">
        <f t="shared" ref="J12:M12" si="1">B12*J10</f>
        <v>0</v>
      </c>
      <c r="K12" s="59">
        <f t="shared" si="1"/>
        <v>0</v>
      </c>
      <c r="L12" s="59">
        <f t="shared" si="1"/>
        <v>2.1428571428571428</v>
      </c>
      <c r="M12" s="59">
        <f t="shared" si="1"/>
        <v>17.857142857142854</v>
      </c>
      <c r="N12" s="48">
        <f t="shared" ref="N12:N13" si="2">SUM(I12:M12)</f>
        <v>19.999999999999996</v>
      </c>
    </row>
    <row r="13" spans="1:14" ht="18" customHeight="1" thickBot="1" x14ac:dyDescent="0.3">
      <c r="A13" s="50">
        <v>1</v>
      </c>
      <c r="B13" s="51">
        <v>1</v>
      </c>
      <c r="C13" s="51">
        <v>0</v>
      </c>
      <c r="D13" s="51">
        <v>2</v>
      </c>
      <c r="E13" s="51">
        <v>1</v>
      </c>
      <c r="F13" s="9">
        <v>10</v>
      </c>
      <c r="H13" s="269"/>
      <c r="I13" s="60">
        <f>A13*I10</f>
        <v>0</v>
      </c>
      <c r="J13" s="60">
        <f t="shared" ref="J13:M13" si="3">B13*J10</f>
        <v>2.1428571428571428</v>
      </c>
      <c r="K13" s="60">
        <f t="shared" si="3"/>
        <v>0</v>
      </c>
      <c r="L13" s="60">
        <f t="shared" si="3"/>
        <v>4.2857142857142856</v>
      </c>
      <c r="M13" s="60">
        <f t="shared" si="3"/>
        <v>3.5714285714285712</v>
      </c>
      <c r="N13" s="49">
        <f t="shared" si="2"/>
        <v>10</v>
      </c>
    </row>
    <row r="14" spans="1:14" ht="18" customHeight="1" thickTop="1" thickBot="1" x14ac:dyDescent="0.3">
      <c r="H14" s="43" t="s">
        <v>87</v>
      </c>
      <c r="I14" s="332">
        <f>I10+3*J10+2*L10+3*M10</f>
        <v>21.428571428571431</v>
      </c>
      <c r="J14" s="332"/>
      <c r="K14" s="332"/>
      <c r="L14" s="332"/>
      <c r="M14" s="332"/>
      <c r="N14" s="57" t="s">
        <v>37</v>
      </c>
    </row>
  </sheetData>
  <mergeCells count="4">
    <mergeCell ref="H11:H13"/>
    <mergeCell ref="I14:M14"/>
    <mergeCell ref="N9:N10"/>
    <mergeCell ref="H9:H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sqref="A1:A3"/>
    </sheetView>
  </sheetViews>
  <sheetFormatPr defaultRowHeight="15" x14ac:dyDescent="0.25"/>
  <cols>
    <col min="1" max="1" width="9.28515625" customWidth="1"/>
    <col min="2" max="2" width="10.7109375" bestFit="1" customWidth="1"/>
    <col min="3" max="5" width="9.7109375" customWidth="1"/>
  </cols>
  <sheetData>
    <row r="1" spans="1:15" ht="18" customHeight="1" x14ac:dyDescent="0.25">
      <c r="A1" s="341" t="s">
        <v>98</v>
      </c>
      <c r="B1" s="343" t="s">
        <v>99</v>
      </c>
      <c r="C1" s="283" t="s">
        <v>96</v>
      </c>
      <c r="D1" s="283"/>
      <c r="E1" s="289"/>
      <c r="G1" s="282" t="s">
        <v>120</v>
      </c>
      <c r="H1" s="283"/>
      <c r="I1" s="283"/>
      <c r="J1" s="283"/>
      <c r="K1" s="283"/>
      <c r="L1" s="283"/>
      <c r="M1" s="283"/>
      <c r="N1" s="283"/>
      <c r="O1" s="289"/>
    </row>
    <row r="2" spans="1:15" ht="18" customHeight="1" x14ac:dyDescent="0.25">
      <c r="A2" s="342"/>
      <c r="B2" s="344"/>
      <c r="C2" s="258" t="s">
        <v>97</v>
      </c>
      <c r="D2" s="259"/>
      <c r="E2" s="260"/>
      <c r="G2" s="311" t="s">
        <v>98</v>
      </c>
      <c r="H2" s="268" t="s">
        <v>19</v>
      </c>
      <c r="I2" s="268"/>
      <c r="J2" s="268" t="s">
        <v>90</v>
      </c>
      <c r="K2" s="268"/>
      <c r="L2" s="268" t="s">
        <v>91</v>
      </c>
      <c r="M2" s="268"/>
      <c r="N2" s="268" t="s">
        <v>92</v>
      </c>
      <c r="O2" s="288"/>
    </row>
    <row r="3" spans="1:15" ht="18" customHeight="1" x14ac:dyDescent="0.25">
      <c r="A3" s="257"/>
      <c r="B3" s="300"/>
      <c r="C3" s="75" t="s">
        <v>90</v>
      </c>
      <c r="D3" s="75" t="s">
        <v>91</v>
      </c>
      <c r="E3" s="80" t="s">
        <v>92</v>
      </c>
      <c r="G3" s="311"/>
      <c r="H3" s="77" t="s">
        <v>61</v>
      </c>
      <c r="I3" s="77" t="s">
        <v>103</v>
      </c>
      <c r="J3" s="77" t="s">
        <v>61</v>
      </c>
      <c r="K3" s="77" t="s">
        <v>103</v>
      </c>
      <c r="L3" s="77" t="s">
        <v>61</v>
      </c>
      <c r="M3" s="77" t="s">
        <v>103</v>
      </c>
      <c r="N3" s="77" t="s">
        <v>61</v>
      </c>
      <c r="O3" s="97" t="s">
        <v>103</v>
      </c>
    </row>
    <row r="4" spans="1:15" ht="18" customHeight="1" x14ac:dyDescent="0.25">
      <c r="A4" s="79" t="s">
        <v>93</v>
      </c>
      <c r="B4" s="75">
        <v>60</v>
      </c>
      <c r="C4" s="75">
        <v>4</v>
      </c>
      <c r="D4" s="75">
        <v>2</v>
      </c>
      <c r="E4" s="80">
        <v>3</v>
      </c>
      <c r="G4" s="99" t="s">
        <v>93</v>
      </c>
      <c r="H4" s="53">
        <f>SUM(J4,L4,N4)</f>
        <v>60</v>
      </c>
      <c r="I4" s="53">
        <f>SUM(K4,M4,O4)</f>
        <v>155</v>
      </c>
      <c r="J4" s="29">
        <v>10</v>
      </c>
      <c r="K4" s="29">
        <f>J4*C4</f>
        <v>40</v>
      </c>
      <c r="L4" s="29">
        <v>35</v>
      </c>
      <c r="M4" s="29">
        <f>L4*D4</f>
        <v>70</v>
      </c>
      <c r="N4" s="29">
        <v>15</v>
      </c>
      <c r="O4" s="136">
        <f>N4*E4</f>
        <v>45</v>
      </c>
    </row>
    <row r="5" spans="1:15" ht="18" customHeight="1" x14ac:dyDescent="0.25">
      <c r="A5" s="79" t="s">
        <v>100</v>
      </c>
      <c r="B5" s="75">
        <v>30</v>
      </c>
      <c r="C5" s="75">
        <v>3</v>
      </c>
      <c r="D5" s="75">
        <v>1</v>
      </c>
      <c r="E5" s="80">
        <v>2</v>
      </c>
      <c r="G5" s="79" t="s">
        <v>100</v>
      </c>
      <c r="H5" s="53">
        <f t="shared" ref="H5:H6" si="0">SUM(J5,L5,N5)</f>
        <v>30</v>
      </c>
      <c r="I5" s="53">
        <f t="shared" ref="I5:I6" si="1">SUM(K5,M5,O5)</f>
        <v>60</v>
      </c>
      <c r="J5" s="29">
        <v>0</v>
      </c>
      <c r="K5" s="29">
        <f t="shared" ref="K5:K6" si="2">J5*C5</f>
        <v>0</v>
      </c>
      <c r="L5" s="29">
        <v>0</v>
      </c>
      <c r="M5" s="29">
        <f t="shared" ref="M5:M6" si="3">L5*D5</f>
        <v>0</v>
      </c>
      <c r="N5" s="29">
        <v>30</v>
      </c>
      <c r="O5" s="136">
        <f t="shared" ref="O5:O6" si="4">N5*E5</f>
        <v>60</v>
      </c>
    </row>
    <row r="6" spans="1:15" ht="18" customHeight="1" thickBot="1" x14ac:dyDescent="0.3">
      <c r="A6" s="82" t="s">
        <v>94</v>
      </c>
      <c r="B6" s="76">
        <v>20</v>
      </c>
      <c r="C6" s="76">
        <v>1</v>
      </c>
      <c r="D6" s="76">
        <v>3</v>
      </c>
      <c r="E6" s="81">
        <v>1</v>
      </c>
      <c r="G6" s="82" t="s">
        <v>94</v>
      </c>
      <c r="H6" s="137">
        <f t="shared" si="0"/>
        <v>20</v>
      </c>
      <c r="I6" s="137">
        <f t="shared" si="1"/>
        <v>20</v>
      </c>
      <c r="J6" s="19">
        <v>20</v>
      </c>
      <c r="K6" s="19">
        <f t="shared" si="2"/>
        <v>20</v>
      </c>
      <c r="L6" s="19">
        <v>0</v>
      </c>
      <c r="M6" s="19">
        <f t="shared" si="3"/>
        <v>0</v>
      </c>
      <c r="N6" s="19">
        <v>0</v>
      </c>
      <c r="O6" s="138">
        <f t="shared" si="4"/>
        <v>0</v>
      </c>
    </row>
    <row r="7" spans="1:15" ht="18" customHeight="1" thickTop="1" thickBot="1" x14ac:dyDescent="0.3">
      <c r="A7" s="339" t="s">
        <v>95</v>
      </c>
      <c r="B7" s="340"/>
      <c r="C7" s="103">
        <v>30</v>
      </c>
      <c r="D7" s="103">
        <v>35</v>
      </c>
      <c r="E7" s="104">
        <v>45</v>
      </c>
      <c r="G7" s="78" t="s">
        <v>19</v>
      </c>
      <c r="H7" s="117">
        <f>SUM(H4:H6)</f>
        <v>110</v>
      </c>
      <c r="I7" s="55">
        <f t="shared" ref="I7:O7" si="5">SUM(I4:I6)</f>
        <v>235</v>
      </c>
      <c r="J7" s="117">
        <f t="shared" si="5"/>
        <v>30</v>
      </c>
      <c r="K7" s="117">
        <f t="shared" si="5"/>
        <v>60</v>
      </c>
      <c r="L7" s="117">
        <f t="shared" si="5"/>
        <v>35</v>
      </c>
      <c r="M7" s="117">
        <f t="shared" si="5"/>
        <v>70</v>
      </c>
      <c r="N7" s="117">
        <f t="shared" si="5"/>
        <v>45</v>
      </c>
      <c r="O7" s="118">
        <f t="shared" si="5"/>
        <v>105</v>
      </c>
    </row>
    <row r="8" spans="1:15" ht="18" customHeight="1" thickTop="1" x14ac:dyDescent="0.25">
      <c r="A8" s="337" t="s">
        <v>101</v>
      </c>
      <c r="B8" s="338"/>
      <c r="C8" s="338"/>
      <c r="D8" s="335">
        <f>SUM(B4:B6)</f>
        <v>110</v>
      </c>
      <c r="E8" s="336"/>
    </row>
    <row r="9" spans="1:15" ht="18" customHeight="1" thickBot="1" x14ac:dyDescent="0.3">
      <c r="A9" s="304" t="s">
        <v>102</v>
      </c>
      <c r="B9" s="305"/>
      <c r="C9" s="305"/>
      <c r="D9" s="305">
        <f>SUM(C7:E7)</f>
        <v>110</v>
      </c>
      <c r="E9" s="334"/>
    </row>
  </sheetData>
  <mergeCells count="15">
    <mergeCell ref="G1:O1"/>
    <mergeCell ref="D9:E9"/>
    <mergeCell ref="D8:E8"/>
    <mergeCell ref="A9:C9"/>
    <mergeCell ref="A8:C8"/>
    <mergeCell ref="A7:B7"/>
    <mergeCell ref="C1:E1"/>
    <mergeCell ref="C2:E2"/>
    <mergeCell ref="A1:A3"/>
    <mergeCell ref="B1:B3"/>
    <mergeCell ref="N2:O2"/>
    <mergeCell ref="L2:M2"/>
    <mergeCell ref="J2:K2"/>
    <mergeCell ref="H2:I2"/>
    <mergeCell ref="G2:G3"/>
  </mergeCells>
  <conditionalFormatting sqref="J4:J6 L4:L6 N4:N6">
    <cfRule type="cellIs" dxfId="7" priority="1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workbookViewId="0"/>
  </sheetViews>
  <sheetFormatPr defaultRowHeight="15" x14ac:dyDescent="0.25"/>
  <cols>
    <col min="1" max="1" width="8.7109375" customWidth="1"/>
    <col min="2" max="2" width="13.7109375" customWidth="1"/>
    <col min="3" max="6" width="9.7109375" customWidth="1"/>
  </cols>
  <sheetData>
    <row r="1" spans="1:18" ht="18" customHeight="1" thickBot="1" x14ac:dyDescent="0.3">
      <c r="H1" s="282" t="s">
        <v>119</v>
      </c>
      <c r="I1" s="283"/>
      <c r="J1" s="283"/>
      <c r="K1" s="283"/>
      <c r="L1" s="283"/>
      <c r="M1" s="283"/>
      <c r="N1" s="283"/>
      <c r="O1" s="283"/>
      <c r="P1" s="283"/>
      <c r="Q1" s="283"/>
      <c r="R1" s="289"/>
    </row>
    <row r="2" spans="1:18" ht="18" customHeight="1" x14ac:dyDescent="0.25">
      <c r="A2" s="282" t="s">
        <v>113</v>
      </c>
      <c r="B2" s="284" t="s">
        <v>116</v>
      </c>
      <c r="C2" s="283" t="s">
        <v>117</v>
      </c>
      <c r="D2" s="283"/>
      <c r="E2" s="283"/>
      <c r="F2" s="289"/>
      <c r="H2" s="311" t="s">
        <v>118</v>
      </c>
      <c r="I2" s="268" t="s">
        <v>19</v>
      </c>
      <c r="J2" s="268"/>
      <c r="K2" s="268" t="s">
        <v>108</v>
      </c>
      <c r="L2" s="268"/>
      <c r="M2" s="268" t="s">
        <v>109</v>
      </c>
      <c r="N2" s="268"/>
      <c r="O2" s="268" t="s">
        <v>110</v>
      </c>
      <c r="P2" s="268"/>
      <c r="Q2" s="268" t="s">
        <v>111</v>
      </c>
      <c r="R2" s="288"/>
    </row>
    <row r="3" spans="1:18" ht="18" customHeight="1" x14ac:dyDescent="0.25">
      <c r="A3" s="267"/>
      <c r="B3" s="285"/>
      <c r="C3" s="106" t="s">
        <v>108</v>
      </c>
      <c r="D3" s="106" t="s">
        <v>109</v>
      </c>
      <c r="E3" s="106" t="s">
        <v>110</v>
      </c>
      <c r="F3" s="108" t="s">
        <v>111</v>
      </c>
      <c r="H3" s="311"/>
      <c r="I3" s="109" t="s">
        <v>61</v>
      </c>
      <c r="J3" s="109" t="s">
        <v>103</v>
      </c>
      <c r="K3" s="109" t="s">
        <v>61</v>
      </c>
      <c r="L3" s="109" t="s">
        <v>103</v>
      </c>
      <c r="M3" s="109" t="s">
        <v>61</v>
      </c>
      <c r="N3" s="109" t="s">
        <v>103</v>
      </c>
      <c r="O3" s="109" t="s">
        <v>61</v>
      </c>
      <c r="P3" s="109" t="s">
        <v>103</v>
      </c>
      <c r="Q3" s="109" t="s">
        <v>61</v>
      </c>
      <c r="R3" s="97" t="s">
        <v>103</v>
      </c>
    </row>
    <row r="4" spans="1:18" ht="18" customHeight="1" x14ac:dyDescent="0.25">
      <c r="A4" s="105" t="s">
        <v>105</v>
      </c>
      <c r="B4" s="106">
        <v>100</v>
      </c>
      <c r="C4" s="106">
        <v>40</v>
      </c>
      <c r="D4" s="106">
        <v>25</v>
      </c>
      <c r="E4" s="106">
        <v>10</v>
      </c>
      <c r="F4" s="108">
        <v>10</v>
      </c>
      <c r="H4" s="105" t="s">
        <v>105</v>
      </c>
      <c r="I4" s="111">
        <f>SUM(K4,M4,O4,Q4)</f>
        <v>100</v>
      </c>
      <c r="J4" s="111">
        <f>SUM(L4,N4,P4,R4)</f>
        <v>1000</v>
      </c>
      <c r="K4" s="111">
        <v>0</v>
      </c>
      <c r="L4" s="111">
        <f>K4*C4</f>
        <v>0</v>
      </c>
      <c r="M4" s="111">
        <v>0</v>
      </c>
      <c r="N4" s="111">
        <f>M4*D4</f>
        <v>0</v>
      </c>
      <c r="O4" s="111">
        <v>100</v>
      </c>
      <c r="P4" s="111">
        <f>O4*E4</f>
        <v>1000</v>
      </c>
      <c r="Q4" s="111">
        <v>0</v>
      </c>
      <c r="R4" s="12">
        <f>Q4*F4</f>
        <v>0</v>
      </c>
    </row>
    <row r="5" spans="1:18" ht="18" customHeight="1" x14ac:dyDescent="0.25">
      <c r="A5" s="105" t="s">
        <v>106</v>
      </c>
      <c r="B5" s="106">
        <v>150</v>
      </c>
      <c r="C5" s="106">
        <v>30</v>
      </c>
      <c r="D5" s="106">
        <v>30</v>
      </c>
      <c r="E5" s="106">
        <v>40</v>
      </c>
      <c r="F5" s="108">
        <v>20</v>
      </c>
      <c r="H5" s="105" t="s">
        <v>106</v>
      </c>
      <c r="I5" s="111">
        <f t="shared" ref="I5:I6" si="0">SUM(K5,M5,O5,Q5)</f>
        <v>150</v>
      </c>
      <c r="J5" s="111">
        <f t="shared" ref="J5:J6" si="1">SUM(L5,N5,P5,R5)</f>
        <v>4000</v>
      </c>
      <c r="K5" s="111">
        <v>0</v>
      </c>
      <c r="L5" s="111">
        <f t="shared" ref="L5:L6" si="2">K5*C5</f>
        <v>0</v>
      </c>
      <c r="M5" s="111">
        <v>100</v>
      </c>
      <c r="N5" s="111">
        <f t="shared" ref="N5:N6" si="3">M5*D5</f>
        <v>3000</v>
      </c>
      <c r="O5" s="111">
        <v>0</v>
      </c>
      <c r="P5" s="111">
        <f t="shared" ref="P5:P6" si="4">O5*E5</f>
        <v>0</v>
      </c>
      <c r="Q5" s="111">
        <v>50</v>
      </c>
      <c r="R5" s="12">
        <f t="shared" ref="R5:R6" si="5">Q5*F5</f>
        <v>1000</v>
      </c>
    </row>
    <row r="6" spans="1:18" ht="18" customHeight="1" thickBot="1" x14ac:dyDescent="0.3">
      <c r="A6" s="107" t="s">
        <v>107</v>
      </c>
      <c r="B6" s="113">
        <v>250</v>
      </c>
      <c r="C6" s="113">
        <v>20</v>
      </c>
      <c r="D6" s="113">
        <v>70</v>
      </c>
      <c r="E6" s="113">
        <v>50</v>
      </c>
      <c r="F6" s="114">
        <v>50</v>
      </c>
      <c r="H6" s="107" t="s">
        <v>107</v>
      </c>
      <c r="I6" s="112">
        <f t="shared" si="0"/>
        <v>250</v>
      </c>
      <c r="J6" s="112">
        <f t="shared" si="1"/>
        <v>9500</v>
      </c>
      <c r="K6" s="112">
        <v>100</v>
      </c>
      <c r="L6" s="112">
        <f t="shared" si="2"/>
        <v>2000</v>
      </c>
      <c r="M6" s="112">
        <v>0</v>
      </c>
      <c r="N6" s="112">
        <f t="shared" si="3"/>
        <v>0</v>
      </c>
      <c r="O6" s="112">
        <v>50</v>
      </c>
      <c r="P6" s="112">
        <f t="shared" si="4"/>
        <v>2500</v>
      </c>
      <c r="Q6" s="112">
        <v>100</v>
      </c>
      <c r="R6" s="116">
        <f t="shared" si="5"/>
        <v>5000</v>
      </c>
    </row>
    <row r="7" spans="1:18" ht="18" customHeight="1" thickTop="1" thickBot="1" x14ac:dyDescent="0.3">
      <c r="A7" s="345" t="s">
        <v>112</v>
      </c>
      <c r="B7" s="346"/>
      <c r="C7" s="119">
        <v>100</v>
      </c>
      <c r="D7" s="119">
        <v>100</v>
      </c>
      <c r="E7" s="119">
        <v>150</v>
      </c>
      <c r="F7" s="120">
        <v>150</v>
      </c>
      <c r="H7" s="110" t="s">
        <v>19</v>
      </c>
      <c r="I7" s="121">
        <f>SUM(I4:I6)</f>
        <v>500</v>
      </c>
      <c r="J7" s="115">
        <f t="shared" ref="J7:R7" si="6">SUM(J4:J6)</f>
        <v>14500</v>
      </c>
      <c r="K7" s="121">
        <f t="shared" si="6"/>
        <v>100</v>
      </c>
      <c r="L7" s="121">
        <f t="shared" si="6"/>
        <v>2000</v>
      </c>
      <c r="M7" s="121">
        <f t="shared" si="6"/>
        <v>100</v>
      </c>
      <c r="N7" s="121">
        <f t="shared" si="6"/>
        <v>3000</v>
      </c>
      <c r="O7" s="121">
        <f t="shared" si="6"/>
        <v>150</v>
      </c>
      <c r="P7" s="121">
        <f t="shared" si="6"/>
        <v>3500</v>
      </c>
      <c r="Q7" s="121">
        <f t="shared" si="6"/>
        <v>150</v>
      </c>
      <c r="R7" s="122">
        <f t="shared" si="6"/>
        <v>6000</v>
      </c>
    </row>
    <row r="8" spans="1:18" ht="18" customHeight="1" thickTop="1" x14ac:dyDescent="0.25">
      <c r="A8" s="270" t="s">
        <v>114</v>
      </c>
      <c r="B8" s="347"/>
      <c r="C8" s="347"/>
      <c r="D8" s="347">
        <f>SUM(B4:B6)</f>
        <v>500</v>
      </c>
      <c r="E8" s="347"/>
      <c r="F8" s="348"/>
    </row>
    <row r="9" spans="1:18" ht="18" customHeight="1" thickBot="1" x14ac:dyDescent="0.3">
      <c r="A9" s="304" t="s">
        <v>115</v>
      </c>
      <c r="B9" s="305"/>
      <c r="C9" s="305"/>
      <c r="D9" s="305">
        <f>SUM(C7:F7)</f>
        <v>500</v>
      </c>
      <c r="E9" s="305"/>
      <c r="F9" s="334"/>
    </row>
  </sheetData>
  <mergeCells count="15">
    <mergeCell ref="H1:R1"/>
    <mergeCell ref="Q2:R2"/>
    <mergeCell ref="O2:P2"/>
    <mergeCell ref="M2:N2"/>
    <mergeCell ref="K2:L2"/>
    <mergeCell ref="I2:J2"/>
    <mergeCell ref="H2:H3"/>
    <mergeCell ref="A7:B7"/>
    <mergeCell ref="C2:F2"/>
    <mergeCell ref="A8:C8"/>
    <mergeCell ref="A9:C9"/>
    <mergeCell ref="D8:F8"/>
    <mergeCell ref="D9:F9"/>
    <mergeCell ref="A2:A3"/>
    <mergeCell ref="B2:B3"/>
  </mergeCells>
  <conditionalFormatting sqref="K4:K6 M4:M6 O4:O6 Q4:Q6">
    <cfRule type="cellIs" dxfId="6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workbookViewId="0"/>
  </sheetViews>
  <sheetFormatPr defaultRowHeight="15" x14ac:dyDescent="0.25"/>
  <cols>
    <col min="1" max="1" width="13.28515625" customWidth="1"/>
    <col min="2" max="2" width="16.7109375" customWidth="1"/>
    <col min="3" max="6" width="11.28515625" customWidth="1"/>
    <col min="8" max="8" width="13.28515625" customWidth="1"/>
  </cols>
  <sheetData>
    <row r="1" spans="1:18" ht="18" customHeight="1" thickBot="1" x14ac:dyDescent="0.3">
      <c r="H1" s="277" t="s">
        <v>134</v>
      </c>
      <c r="I1" s="278"/>
      <c r="J1" s="278"/>
      <c r="K1" s="278"/>
      <c r="L1" s="278"/>
      <c r="M1" s="278"/>
      <c r="N1" s="278"/>
      <c r="O1" s="278"/>
      <c r="P1" s="278"/>
      <c r="Q1" s="278"/>
      <c r="R1" s="279"/>
    </row>
    <row r="2" spans="1:18" ht="18" customHeight="1" x14ac:dyDescent="0.25">
      <c r="A2" s="322" t="s">
        <v>130</v>
      </c>
      <c r="B2" s="284" t="s">
        <v>129</v>
      </c>
      <c r="C2" s="283" t="s">
        <v>131</v>
      </c>
      <c r="D2" s="283"/>
      <c r="E2" s="283"/>
      <c r="F2" s="289"/>
      <c r="H2" s="257" t="s">
        <v>130</v>
      </c>
      <c r="I2" s="347" t="s">
        <v>19</v>
      </c>
      <c r="J2" s="347"/>
      <c r="K2" s="347" t="s">
        <v>124</v>
      </c>
      <c r="L2" s="347"/>
      <c r="M2" s="347" t="s">
        <v>125</v>
      </c>
      <c r="N2" s="347"/>
      <c r="O2" s="347" t="s">
        <v>126</v>
      </c>
      <c r="P2" s="347"/>
      <c r="Q2" s="347" t="s">
        <v>127</v>
      </c>
      <c r="R2" s="348"/>
    </row>
    <row r="3" spans="1:18" ht="18" customHeight="1" x14ac:dyDescent="0.25">
      <c r="A3" s="311"/>
      <c r="B3" s="285"/>
      <c r="C3" s="124" t="s">
        <v>124</v>
      </c>
      <c r="D3" s="124" t="s">
        <v>125</v>
      </c>
      <c r="E3" s="124" t="s">
        <v>126</v>
      </c>
      <c r="F3" s="126" t="s">
        <v>127</v>
      </c>
      <c r="H3" s="311"/>
      <c r="I3" s="127" t="s">
        <v>254</v>
      </c>
      <c r="J3" s="127" t="s">
        <v>103</v>
      </c>
      <c r="K3" s="127" t="s">
        <v>254</v>
      </c>
      <c r="L3" s="127" t="s">
        <v>103</v>
      </c>
      <c r="M3" s="127" t="s">
        <v>254</v>
      </c>
      <c r="N3" s="127" t="s">
        <v>103</v>
      </c>
      <c r="O3" s="127" t="s">
        <v>254</v>
      </c>
      <c r="P3" s="127" t="s">
        <v>103</v>
      </c>
      <c r="Q3" s="127" t="s">
        <v>254</v>
      </c>
      <c r="R3" s="97" t="s">
        <v>103</v>
      </c>
    </row>
    <row r="4" spans="1:18" ht="18" customHeight="1" x14ac:dyDescent="0.25">
      <c r="A4" s="123" t="s">
        <v>121</v>
      </c>
      <c r="B4" s="124">
        <v>300</v>
      </c>
      <c r="C4" s="124">
        <v>10</v>
      </c>
      <c r="D4" s="124">
        <v>10</v>
      </c>
      <c r="E4" s="124">
        <v>50</v>
      </c>
      <c r="F4" s="126">
        <v>20</v>
      </c>
      <c r="H4" s="123" t="s">
        <v>121</v>
      </c>
      <c r="I4" s="129">
        <f>SUM(K4,M4,O4,Q4)</f>
        <v>300</v>
      </c>
      <c r="J4" s="129">
        <f>SUM(L4,N4,P4,R4)</f>
        <v>3000</v>
      </c>
      <c r="K4" s="129">
        <v>300</v>
      </c>
      <c r="L4" s="129">
        <f>K4*C4</f>
        <v>3000</v>
      </c>
      <c r="M4" s="129">
        <v>0</v>
      </c>
      <c r="N4" s="129">
        <f>M4*D4</f>
        <v>0</v>
      </c>
      <c r="O4" s="129">
        <v>0</v>
      </c>
      <c r="P4" s="129">
        <f>O4*E4</f>
        <v>0</v>
      </c>
      <c r="Q4" s="129">
        <v>0</v>
      </c>
      <c r="R4" s="12">
        <f>Q4*F4</f>
        <v>0</v>
      </c>
    </row>
    <row r="5" spans="1:18" ht="18" customHeight="1" x14ac:dyDescent="0.25">
      <c r="A5" s="123" t="s">
        <v>122</v>
      </c>
      <c r="B5" s="124">
        <v>500</v>
      </c>
      <c r="C5" s="124">
        <v>30</v>
      </c>
      <c r="D5" s="124">
        <v>60</v>
      </c>
      <c r="E5" s="124">
        <v>40</v>
      </c>
      <c r="F5" s="126">
        <v>30</v>
      </c>
      <c r="H5" s="123" t="s">
        <v>122</v>
      </c>
      <c r="I5" s="129">
        <f t="shared" ref="I5:I6" si="0">SUM(K5,M5,O5,Q5)</f>
        <v>300</v>
      </c>
      <c r="J5" s="129">
        <f t="shared" ref="J5:J6" si="1">SUM(L5,N5,P5,R5)</f>
        <v>11000</v>
      </c>
      <c r="K5" s="129">
        <v>100</v>
      </c>
      <c r="L5" s="129">
        <f t="shared" ref="L5:L6" si="2">K5*C5</f>
        <v>3000</v>
      </c>
      <c r="M5" s="129">
        <v>0</v>
      </c>
      <c r="N5" s="129">
        <f t="shared" ref="N5:N6" si="3">M5*D5</f>
        <v>0</v>
      </c>
      <c r="O5" s="129">
        <v>200</v>
      </c>
      <c r="P5" s="129">
        <f t="shared" ref="P5:P6" si="4">O5*E5</f>
        <v>8000</v>
      </c>
      <c r="Q5" s="129">
        <v>0</v>
      </c>
      <c r="R5" s="12">
        <f t="shared" ref="R5:R6" si="5">Q5*F5</f>
        <v>0</v>
      </c>
    </row>
    <row r="6" spans="1:18" ht="18" customHeight="1" thickBot="1" x14ac:dyDescent="0.3">
      <c r="A6" s="125" t="s">
        <v>123</v>
      </c>
      <c r="B6" s="131">
        <v>700</v>
      </c>
      <c r="C6" s="131">
        <v>50</v>
      </c>
      <c r="D6" s="131">
        <v>20</v>
      </c>
      <c r="E6" s="131">
        <v>30</v>
      </c>
      <c r="F6" s="132">
        <v>20</v>
      </c>
      <c r="H6" s="125" t="s">
        <v>123</v>
      </c>
      <c r="I6" s="130">
        <f t="shared" si="0"/>
        <v>700</v>
      </c>
      <c r="J6" s="130">
        <f t="shared" si="1"/>
        <v>15500</v>
      </c>
      <c r="K6" s="130">
        <v>0</v>
      </c>
      <c r="L6" s="130">
        <f t="shared" si="2"/>
        <v>0</v>
      </c>
      <c r="M6" s="130">
        <v>250</v>
      </c>
      <c r="N6" s="130">
        <f t="shared" si="3"/>
        <v>5000</v>
      </c>
      <c r="O6" s="130">
        <v>150</v>
      </c>
      <c r="P6" s="130">
        <f t="shared" si="4"/>
        <v>4500</v>
      </c>
      <c r="Q6" s="130">
        <v>300</v>
      </c>
      <c r="R6" s="134">
        <f t="shared" si="5"/>
        <v>6000</v>
      </c>
    </row>
    <row r="7" spans="1:18" ht="18" customHeight="1" thickTop="1" thickBot="1" x14ac:dyDescent="0.3">
      <c r="A7" s="345" t="s">
        <v>128</v>
      </c>
      <c r="B7" s="346"/>
      <c r="C7" s="135">
        <v>400</v>
      </c>
      <c r="D7" s="135">
        <v>250</v>
      </c>
      <c r="E7" s="135">
        <v>350</v>
      </c>
      <c r="F7" s="120">
        <v>300</v>
      </c>
      <c r="H7" s="128" t="s">
        <v>19</v>
      </c>
      <c r="I7" s="121">
        <f>SUM(I4:I6)</f>
        <v>1300</v>
      </c>
      <c r="J7" s="133">
        <f t="shared" ref="J7:R7" si="6">SUM(J4:J6)</f>
        <v>29500</v>
      </c>
      <c r="K7" s="121">
        <f t="shared" si="6"/>
        <v>400</v>
      </c>
      <c r="L7" s="121">
        <f t="shared" si="6"/>
        <v>6000</v>
      </c>
      <c r="M7" s="121">
        <f t="shared" si="6"/>
        <v>250</v>
      </c>
      <c r="N7" s="121">
        <f t="shared" si="6"/>
        <v>5000</v>
      </c>
      <c r="O7" s="121">
        <f t="shared" si="6"/>
        <v>350</v>
      </c>
      <c r="P7" s="121">
        <f t="shared" si="6"/>
        <v>12500</v>
      </c>
      <c r="Q7" s="121">
        <f t="shared" si="6"/>
        <v>300</v>
      </c>
      <c r="R7" s="122">
        <f t="shared" si="6"/>
        <v>6000</v>
      </c>
    </row>
    <row r="8" spans="1:18" ht="18" customHeight="1" thickTop="1" x14ac:dyDescent="0.25">
      <c r="A8" s="270" t="s">
        <v>132</v>
      </c>
      <c r="B8" s="347"/>
      <c r="C8" s="347"/>
      <c r="D8" s="351">
        <f>SUM(B4:B6)</f>
        <v>1500</v>
      </c>
      <c r="E8" s="351"/>
      <c r="F8" s="352"/>
    </row>
    <row r="9" spans="1:18" ht="18" customHeight="1" thickBot="1" x14ac:dyDescent="0.3">
      <c r="A9" s="304" t="s">
        <v>133</v>
      </c>
      <c r="B9" s="305"/>
      <c r="C9" s="305"/>
      <c r="D9" s="349">
        <f>SUM(C7:F7)</f>
        <v>1300</v>
      </c>
      <c r="E9" s="349"/>
      <c r="F9" s="350"/>
    </row>
  </sheetData>
  <mergeCells count="15">
    <mergeCell ref="H1:R1"/>
    <mergeCell ref="Q2:R2"/>
    <mergeCell ref="O2:P2"/>
    <mergeCell ref="M2:N2"/>
    <mergeCell ref="K2:L2"/>
    <mergeCell ref="I2:J2"/>
    <mergeCell ref="H2:H3"/>
    <mergeCell ref="A9:C9"/>
    <mergeCell ref="D9:F9"/>
    <mergeCell ref="D8:F8"/>
    <mergeCell ref="A7:B7"/>
    <mergeCell ref="B2:B3"/>
    <mergeCell ref="A2:A3"/>
    <mergeCell ref="C2:F2"/>
    <mergeCell ref="A8:C8"/>
  </mergeCells>
  <conditionalFormatting sqref="K4:K6 M4:M6 O4:O6 Q4:Q6">
    <cfRule type="cellIs" dxfId="5" priority="1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workbookViewId="0"/>
  </sheetViews>
  <sheetFormatPr defaultRowHeight="15" x14ac:dyDescent="0.25"/>
  <cols>
    <col min="1" max="1" width="12.7109375" customWidth="1"/>
    <col min="2" max="2" width="13" customWidth="1"/>
    <col min="3" max="7" width="10.7109375" customWidth="1"/>
    <col min="8" max="8" width="4.7109375" customWidth="1"/>
    <col min="9" max="9" width="12.7109375" customWidth="1"/>
    <col min="10" max="15" width="8.7109375" customWidth="1"/>
    <col min="16" max="16" width="9.5703125" customWidth="1"/>
    <col min="17" max="22" width="8.7109375" customWidth="1"/>
  </cols>
  <sheetData>
    <row r="1" spans="1:22" ht="18" customHeight="1" thickBot="1" x14ac:dyDescent="0.3">
      <c r="I1" s="277" t="s">
        <v>146</v>
      </c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9"/>
    </row>
    <row r="2" spans="1:22" ht="18" customHeight="1" x14ac:dyDescent="0.25">
      <c r="A2" s="322" t="s">
        <v>145</v>
      </c>
      <c r="B2" s="284" t="s">
        <v>255</v>
      </c>
      <c r="C2" s="283" t="s">
        <v>144</v>
      </c>
      <c r="D2" s="283"/>
      <c r="E2" s="283"/>
      <c r="F2" s="283"/>
      <c r="G2" s="289"/>
      <c r="I2" s="311" t="s">
        <v>145</v>
      </c>
      <c r="J2" s="268" t="s">
        <v>19</v>
      </c>
      <c r="K2" s="268"/>
      <c r="L2" s="268" t="s">
        <v>139</v>
      </c>
      <c r="M2" s="268"/>
      <c r="N2" s="268" t="s">
        <v>140</v>
      </c>
      <c r="O2" s="268"/>
      <c r="P2" s="258" t="s">
        <v>141</v>
      </c>
      <c r="Q2" s="259"/>
      <c r="R2" s="266"/>
      <c r="S2" s="268" t="s">
        <v>142</v>
      </c>
      <c r="T2" s="268"/>
      <c r="U2" s="268" t="s">
        <v>143</v>
      </c>
      <c r="V2" s="288"/>
    </row>
    <row r="3" spans="1:22" ht="18" customHeight="1" x14ac:dyDescent="0.25">
      <c r="A3" s="311"/>
      <c r="B3" s="285"/>
      <c r="C3" s="140" t="s">
        <v>139</v>
      </c>
      <c r="D3" s="140" t="s">
        <v>140</v>
      </c>
      <c r="E3" s="140" t="s">
        <v>141</v>
      </c>
      <c r="F3" s="140" t="s">
        <v>142</v>
      </c>
      <c r="G3" s="142" t="s">
        <v>143</v>
      </c>
      <c r="I3" s="311"/>
      <c r="J3" s="143" t="s">
        <v>254</v>
      </c>
      <c r="K3" s="143" t="s">
        <v>103</v>
      </c>
      <c r="L3" s="143" t="s">
        <v>254</v>
      </c>
      <c r="M3" s="143" t="s">
        <v>103</v>
      </c>
      <c r="N3" s="143" t="s">
        <v>254</v>
      </c>
      <c r="O3" s="143" t="s">
        <v>103</v>
      </c>
      <c r="P3" s="155" t="s">
        <v>256</v>
      </c>
      <c r="Q3" s="153" t="s">
        <v>254</v>
      </c>
      <c r="R3" s="143" t="s">
        <v>103</v>
      </c>
      <c r="S3" s="143" t="s">
        <v>254</v>
      </c>
      <c r="T3" s="143" t="s">
        <v>103</v>
      </c>
      <c r="U3" s="143" t="s">
        <v>254</v>
      </c>
      <c r="V3" s="97" t="s">
        <v>103</v>
      </c>
    </row>
    <row r="4" spans="1:22" ht="18" customHeight="1" x14ac:dyDescent="0.25">
      <c r="A4" s="139" t="s">
        <v>135</v>
      </c>
      <c r="B4" s="140">
        <v>40</v>
      </c>
      <c r="C4" s="140">
        <v>10</v>
      </c>
      <c r="D4" s="140">
        <v>8</v>
      </c>
      <c r="E4" s="140">
        <v>12</v>
      </c>
      <c r="F4" s="140">
        <v>25</v>
      </c>
      <c r="G4" s="142">
        <v>20</v>
      </c>
      <c r="I4" s="139" t="s">
        <v>135</v>
      </c>
      <c r="J4" s="149">
        <f>SUM(L4,N4,P4,S4,U4)</f>
        <v>40</v>
      </c>
      <c r="K4" s="149">
        <f>SUM(M4,O4,R4,T4,V4)</f>
        <v>470</v>
      </c>
      <c r="L4" s="149">
        <v>5</v>
      </c>
      <c r="M4" s="149">
        <f>L4*C4</f>
        <v>50</v>
      </c>
      <c r="N4" s="149">
        <v>0</v>
      </c>
      <c r="O4" s="149">
        <f>N4*D4</f>
        <v>0</v>
      </c>
      <c r="P4" s="149">
        <v>35</v>
      </c>
      <c r="Q4" s="154">
        <f>P4</f>
        <v>35</v>
      </c>
      <c r="R4" s="149">
        <f>Q4*E4</f>
        <v>420</v>
      </c>
      <c r="S4" s="149">
        <v>0</v>
      </c>
      <c r="T4" s="149">
        <f>S4*F4</f>
        <v>0</v>
      </c>
      <c r="U4" s="149">
        <v>0</v>
      </c>
      <c r="V4" s="12">
        <f>U4*G4</f>
        <v>0</v>
      </c>
    </row>
    <row r="5" spans="1:22" ht="18" customHeight="1" x14ac:dyDescent="0.25">
      <c r="A5" s="139" t="s">
        <v>136</v>
      </c>
      <c r="B5" s="140">
        <v>50</v>
      </c>
      <c r="C5" s="140">
        <v>15</v>
      </c>
      <c r="D5" s="140">
        <v>20</v>
      </c>
      <c r="E5" s="140">
        <v>30</v>
      </c>
      <c r="F5" s="140">
        <v>10</v>
      </c>
      <c r="G5" s="142">
        <v>22</v>
      </c>
      <c r="I5" s="139" t="s">
        <v>136</v>
      </c>
      <c r="J5" s="149">
        <f t="shared" ref="J5:J7" si="0">SUM(L5,N5,P5,S5,U5)</f>
        <v>50</v>
      </c>
      <c r="K5" s="149">
        <f t="shared" ref="K5:K7" si="1">SUM(M5,O5,R5,T5,V5)</f>
        <v>600</v>
      </c>
      <c r="L5" s="149">
        <v>20</v>
      </c>
      <c r="M5" s="149">
        <f t="shared" ref="M5:M7" si="2">L5*C5</f>
        <v>300</v>
      </c>
      <c r="N5" s="149">
        <v>0</v>
      </c>
      <c r="O5" s="149">
        <f t="shared" ref="O5:O7" si="3">N5*D5</f>
        <v>0</v>
      </c>
      <c r="P5" s="149">
        <v>0</v>
      </c>
      <c r="Q5" s="154">
        <f>IF(P5=E11,P5,0)</f>
        <v>0</v>
      </c>
      <c r="R5" s="154">
        <f t="shared" ref="R5:R7" si="4">Q5*E5</f>
        <v>0</v>
      </c>
      <c r="S5" s="149">
        <v>30</v>
      </c>
      <c r="T5" s="149">
        <f t="shared" ref="T5:T7" si="5">S5*F5</f>
        <v>300</v>
      </c>
      <c r="U5" s="149">
        <v>0</v>
      </c>
      <c r="V5" s="12">
        <f t="shared" ref="V5:V7" si="6">U5*G5</f>
        <v>0</v>
      </c>
    </row>
    <row r="6" spans="1:22" ht="18" customHeight="1" x14ac:dyDescent="0.25">
      <c r="A6" s="139" t="s">
        <v>137</v>
      </c>
      <c r="B6" s="140">
        <v>90</v>
      </c>
      <c r="C6" s="140">
        <v>20</v>
      </c>
      <c r="D6" s="140">
        <v>25</v>
      </c>
      <c r="E6" s="140">
        <v>15</v>
      </c>
      <c r="F6" s="140">
        <v>35</v>
      </c>
      <c r="G6" s="142">
        <v>12</v>
      </c>
      <c r="I6" s="139" t="s">
        <v>137</v>
      </c>
      <c r="J6" s="149">
        <f t="shared" si="0"/>
        <v>90</v>
      </c>
      <c r="K6" s="149">
        <f t="shared" si="1"/>
        <v>1200</v>
      </c>
      <c r="L6" s="149">
        <v>0</v>
      </c>
      <c r="M6" s="149">
        <f t="shared" si="2"/>
        <v>0</v>
      </c>
      <c r="N6" s="149">
        <v>0</v>
      </c>
      <c r="O6" s="149">
        <f t="shared" si="3"/>
        <v>0</v>
      </c>
      <c r="P6" s="149">
        <v>40</v>
      </c>
      <c r="Q6" s="154">
        <f t="shared" ref="Q6:Q7" si="7">P6</f>
        <v>40</v>
      </c>
      <c r="R6" s="154">
        <f t="shared" si="4"/>
        <v>600</v>
      </c>
      <c r="S6" s="149">
        <v>0</v>
      </c>
      <c r="T6" s="149">
        <f t="shared" si="5"/>
        <v>0</v>
      </c>
      <c r="U6" s="149">
        <v>50</v>
      </c>
      <c r="V6" s="12">
        <f t="shared" si="6"/>
        <v>600</v>
      </c>
    </row>
    <row r="7" spans="1:22" ht="18" customHeight="1" thickBot="1" x14ac:dyDescent="0.3">
      <c r="A7" s="141" t="s">
        <v>138</v>
      </c>
      <c r="B7" s="145">
        <v>70</v>
      </c>
      <c r="C7" s="145">
        <v>16</v>
      </c>
      <c r="D7" s="145">
        <v>10</v>
      </c>
      <c r="E7" s="145">
        <v>40</v>
      </c>
      <c r="F7" s="145">
        <v>30</v>
      </c>
      <c r="G7" s="146">
        <v>25</v>
      </c>
      <c r="I7" s="141" t="s">
        <v>138</v>
      </c>
      <c r="J7" s="150">
        <f t="shared" si="0"/>
        <v>70</v>
      </c>
      <c r="K7" s="150">
        <f t="shared" si="1"/>
        <v>850</v>
      </c>
      <c r="L7" s="150">
        <v>25</v>
      </c>
      <c r="M7" s="150">
        <f t="shared" si="2"/>
        <v>400</v>
      </c>
      <c r="N7" s="150">
        <v>45</v>
      </c>
      <c r="O7" s="150">
        <f t="shared" si="3"/>
        <v>450</v>
      </c>
      <c r="P7" s="150">
        <v>0</v>
      </c>
      <c r="Q7" s="154">
        <f t="shared" si="7"/>
        <v>0</v>
      </c>
      <c r="R7" s="154">
        <f t="shared" si="4"/>
        <v>0</v>
      </c>
      <c r="S7" s="150">
        <v>0</v>
      </c>
      <c r="T7" s="150">
        <f t="shared" si="5"/>
        <v>0</v>
      </c>
      <c r="U7" s="150">
        <v>0</v>
      </c>
      <c r="V7" s="152">
        <f t="shared" si="6"/>
        <v>0</v>
      </c>
    </row>
    <row r="8" spans="1:22" ht="18" customHeight="1" thickTop="1" thickBot="1" x14ac:dyDescent="0.3">
      <c r="A8" s="345" t="s">
        <v>147</v>
      </c>
      <c r="B8" s="346"/>
      <c r="C8" s="147">
        <v>50</v>
      </c>
      <c r="D8" s="147">
        <v>45</v>
      </c>
      <c r="E8" s="147">
        <v>75</v>
      </c>
      <c r="F8" s="147">
        <v>30</v>
      </c>
      <c r="G8" s="148">
        <v>50</v>
      </c>
      <c r="I8" s="144" t="s">
        <v>19</v>
      </c>
      <c r="J8" s="121">
        <f>SUM(J4:J7)</f>
        <v>250</v>
      </c>
      <c r="K8" s="151">
        <f t="shared" ref="K8:V8" si="8">SUM(K4:K7)</f>
        <v>3120</v>
      </c>
      <c r="L8" s="121">
        <f t="shared" si="8"/>
        <v>50</v>
      </c>
      <c r="M8" s="121">
        <f t="shared" si="8"/>
        <v>750</v>
      </c>
      <c r="N8" s="121">
        <f t="shared" si="8"/>
        <v>45</v>
      </c>
      <c r="O8" s="121">
        <f t="shared" si="8"/>
        <v>450</v>
      </c>
      <c r="P8" s="353">
        <f>SUM(Q4:Q7)</f>
        <v>75</v>
      </c>
      <c r="Q8" s="354"/>
      <c r="R8" s="121">
        <f t="shared" si="8"/>
        <v>1020</v>
      </c>
      <c r="S8" s="121">
        <f t="shared" si="8"/>
        <v>30</v>
      </c>
      <c r="T8" s="121">
        <f t="shared" si="8"/>
        <v>300</v>
      </c>
      <c r="U8" s="121">
        <f t="shared" si="8"/>
        <v>50</v>
      </c>
      <c r="V8" s="122">
        <f t="shared" si="8"/>
        <v>600</v>
      </c>
    </row>
    <row r="9" spans="1:22" ht="18" customHeight="1" thickTop="1" x14ac:dyDescent="0.25">
      <c r="A9" s="359" t="s">
        <v>149</v>
      </c>
      <c r="B9" s="360"/>
      <c r="C9" s="360"/>
      <c r="D9" s="360"/>
      <c r="E9" s="347">
        <f>SUM(B4:B7)</f>
        <v>250</v>
      </c>
      <c r="F9" s="347"/>
      <c r="G9" s="348"/>
    </row>
    <row r="10" spans="1:22" ht="18" customHeight="1" thickBot="1" x14ac:dyDescent="0.3">
      <c r="A10" s="269" t="s">
        <v>148</v>
      </c>
      <c r="B10" s="303"/>
      <c r="C10" s="303"/>
      <c r="D10" s="303"/>
      <c r="E10" s="303">
        <f>SUM(C8:G8)</f>
        <v>250</v>
      </c>
      <c r="F10" s="303"/>
      <c r="G10" s="358"/>
    </row>
    <row r="11" spans="1:22" ht="18" customHeight="1" thickTop="1" thickBot="1" x14ac:dyDescent="0.3">
      <c r="A11" s="355" t="s">
        <v>150</v>
      </c>
      <c r="B11" s="356"/>
      <c r="C11" s="356"/>
      <c r="D11" s="356"/>
      <c r="E11" s="295">
        <v>10</v>
      </c>
      <c r="F11" s="295"/>
      <c r="G11" s="357"/>
    </row>
  </sheetData>
  <mergeCells count="19">
    <mergeCell ref="I1:V1"/>
    <mergeCell ref="U2:V2"/>
    <mergeCell ref="S2:T2"/>
    <mergeCell ref="N2:O2"/>
    <mergeCell ref="L2:M2"/>
    <mergeCell ref="J2:K2"/>
    <mergeCell ref="P8:Q8"/>
    <mergeCell ref="A11:D11"/>
    <mergeCell ref="E11:G11"/>
    <mergeCell ref="E10:G10"/>
    <mergeCell ref="C2:G2"/>
    <mergeCell ref="A2:A3"/>
    <mergeCell ref="B2:B3"/>
    <mergeCell ref="A8:B8"/>
    <mergeCell ref="A9:D9"/>
    <mergeCell ref="E9:G9"/>
    <mergeCell ref="A10:D10"/>
    <mergeCell ref="I2:I3"/>
    <mergeCell ref="P2:R2"/>
  </mergeCells>
  <conditionalFormatting sqref="L4:L7 N4:N7 S4:S7 U4:U7 Q4:Q7">
    <cfRule type="cellIs" dxfId="4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Przyklad_1_1</vt:lpstr>
      <vt:lpstr>Przyklad_1_2</vt:lpstr>
      <vt:lpstr>Przyklad_2_1</vt:lpstr>
      <vt:lpstr>Przykład_2_2</vt:lpstr>
      <vt:lpstr>Przyklad_2_3</vt:lpstr>
      <vt:lpstr>Przyklad_3_1</vt:lpstr>
      <vt:lpstr>Przyklad_3_3</vt:lpstr>
      <vt:lpstr>Przyklad_3_4</vt:lpstr>
      <vt:lpstr>Przyklad_3_5</vt:lpstr>
      <vt:lpstr>Przyklad_3_6</vt:lpstr>
      <vt:lpstr>Przyklad_3_7</vt:lpstr>
      <vt:lpstr>Przyklad_3_9</vt:lpstr>
      <vt:lpstr>Przyklad_4_1</vt:lpstr>
      <vt:lpstr>Przyklad_4_2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2019-05-08T08:29:26Z</dcterms:created>
  <dcterms:modified xsi:type="dcterms:W3CDTF">2021-05-11T16:44:05Z</dcterms:modified>
</cp:coreProperties>
</file>