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45" yWindow="-45" windowWidth="16020" windowHeight="12030" firstSheet="6" activeTab="9"/>
  </bookViews>
  <sheets>
    <sheet name="Koniec okresu" sheetId="1" r:id="rId1"/>
    <sheet name="Wkład początkowy" sheetId="4" r:id="rId2"/>
    <sheet name="Bez wkładu początkowego" sheetId="5" r:id="rId3"/>
    <sheet name="Początkowy wpływ" sheetId="6" r:id="rId4"/>
    <sheet name="Wartość końcowa" sheetId="7" r:id="rId5"/>
    <sheet name="Wartość początkowa i końcowa" sheetId="11" r:id="rId6"/>
    <sheet name="Wiele wypływów" sheetId="2" r:id="rId7"/>
    <sheet name="Konwersja oprocentowania" sheetId="8" r:id="rId8"/>
    <sheet name="Wartość przyszła" sheetId="9" r:id="rId9"/>
    <sheet name="Płatności" sheetId="10" r:id="rId10"/>
  </sheets>
  <calcPr calcId="124519"/>
</workbook>
</file>

<file path=xl/calcChain.xml><?xml version="1.0" encoding="utf-8"?>
<calcChain xmlns="http://schemas.openxmlformats.org/spreadsheetml/2006/main">
  <c r="B17" i="9"/>
  <c r="D5" i="8"/>
  <c r="D9" i="1"/>
  <c r="C9"/>
  <c r="B9"/>
  <c r="B16" i="6"/>
  <c r="B9" i="5"/>
  <c r="B10" s="1"/>
  <c r="B11" s="1"/>
  <c r="B12" s="1"/>
  <c r="B13" s="1"/>
  <c r="B14" s="1"/>
  <c r="B15" s="1"/>
  <c r="B16" s="1"/>
  <c r="B17" s="1"/>
  <c r="B8" i="4"/>
  <c r="B9" s="1"/>
  <c r="B10" s="1"/>
  <c r="B11" s="1"/>
  <c r="B12" s="1"/>
  <c r="B13" s="1"/>
  <c r="B14" s="1"/>
  <c r="B15" s="1"/>
  <c r="B16" s="1"/>
  <c r="D13" i="11"/>
  <c r="D12"/>
  <c r="D11"/>
  <c r="D10"/>
  <c r="D9"/>
  <c r="D8"/>
  <c r="D7"/>
  <c r="D6"/>
  <c r="C5" i="10"/>
  <c r="B15" i="9"/>
  <c r="D6"/>
  <c r="C7"/>
  <c r="D7" s="1"/>
  <c r="C5" i="8"/>
  <c r="C8" i="9" l="1"/>
  <c r="D8" s="1"/>
  <c r="B23" i="10"/>
  <c r="C25" s="1"/>
  <c r="C27" s="1"/>
  <c r="B20" i="5"/>
  <c r="D15" i="11"/>
  <c r="D8" i="8"/>
  <c r="D9"/>
  <c r="D10"/>
  <c r="D11"/>
  <c r="D12"/>
  <c r="D13"/>
  <c r="D14"/>
  <c r="D15"/>
  <c r="D16"/>
  <c r="D17"/>
  <c r="D18"/>
  <c r="D19"/>
  <c r="D20"/>
  <c r="D27"/>
  <c r="D28"/>
  <c r="D29"/>
  <c r="D30"/>
  <c r="D32"/>
  <c r="E7" i="2"/>
  <c r="E8"/>
  <c r="E9"/>
  <c r="E10"/>
  <c r="E11"/>
  <c r="E12"/>
  <c r="E13"/>
  <c r="E14"/>
  <c r="E15"/>
  <c r="E16"/>
  <c r="E6"/>
  <c r="E19" s="1"/>
  <c r="D7" i="7"/>
  <c r="D8"/>
  <c r="D9"/>
  <c r="D10"/>
  <c r="D11"/>
  <c r="D12"/>
  <c r="D13"/>
  <c r="D6"/>
  <c r="D15" s="1"/>
  <c r="C9" i="9" l="1"/>
  <c r="D9" s="1"/>
  <c r="D22" i="8"/>
  <c r="D34" s="1"/>
  <c r="D35" s="1"/>
  <c r="C10" i="9" l="1"/>
  <c r="D10" s="1"/>
  <c r="B18" i="4"/>
  <c r="C11" i="9" l="1"/>
  <c r="D11" s="1"/>
  <c r="C12" l="1"/>
  <c r="D12" s="1"/>
  <c r="C13" l="1"/>
  <c r="D13" s="1"/>
</calcChain>
</file>

<file path=xl/sharedStrings.xml><?xml version="1.0" encoding="utf-8"?>
<sst xmlns="http://schemas.openxmlformats.org/spreadsheetml/2006/main" count="84" uniqueCount="47">
  <si>
    <t>NPV =</t>
  </si>
  <si>
    <t>NPV=</t>
  </si>
  <si>
    <t>NPV:</t>
  </si>
  <si>
    <t>Obliczenia przepływu gotówki</t>
  </si>
  <si>
    <t>Miesiąc</t>
  </si>
  <si>
    <t>Przepływy gotówki</t>
  </si>
  <si>
    <t>Wkład początkowy</t>
  </si>
  <si>
    <t>Czerwiec</t>
  </si>
  <si>
    <t>Lipiec</t>
  </si>
  <si>
    <t>Sierpień</t>
  </si>
  <si>
    <t>Wrzesień</t>
  </si>
  <si>
    <t>-- Ostrzeżenie --</t>
  </si>
  <si>
    <t xml:space="preserve">Przykład użycia funkcji NPV </t>
  </si>
  <si>
    <t>Stopa dyskontowa:</t>
  </si>
  <si>
    <t>Czas</t>
  </si>
  <si>
    <t>Przepływ gotówki</t>
  </si>
  <si>
    <t>Obliczanie wymaganego wkładu początkowego</t>
  </si>
  <si>
    <t>Obliczanie wartości przepływu gotówki z początkowym wpływem</t>
  </si>
  <si>
    <t>Stopa:</t>
  </si>
  <si>
    <t>Przepływy gotówki z wartościami końcowymi</t>
  </si>
  <si>
    <t>Wpływ</t>
  </si>
  <si>
    <t>Przepływ kapitału</t>
  </si>
  <si>
    <t>Przepływy gotówki z wartością końcową</t>
  </si>
  <si>
    <t>Wiele wypływów</t>
  </si>
  <si>
    <t>Marża handlowa</t>
  </si>
  <si>
    <t>Stałe wydatki</t>
  </si>
  <si>
    <t>Przepływy gotówki nie w skali roku</t>
  </si>
  <si>
    <t>Efektywna roczna stopa procentowa</t>
  </si>
  <si>
    <t>Częstość przepływów gotówki</t>
  </si>
  <si>
    <t>Stopa procentowa na okres</t>
  </si>
  <si>
    <t>Okres</t>
  </si>
  <si>
    <t>Dochód</t>
  </si>
  <si>
    <t>Konwersja na skalę roczną</t>
  </si>
  <si>
    <t>Błąd spowodowany konwersją na skalę roczną</t>
  </si>
  <si>
    <t>Obliczanie wartości przyszłej za pomocą funkcji NPV</t>
  </si>
  <si>
    <t>Oprocentowanie</t>
  </si>
  <si>
    <t>Saldo łączne</t>
  </si>
  <si>
    <t>Wartość przyszła</t>
  </si>
  <si>
    <t xml:space="preserve"> (Zgadza się z saldem końcowym)</t>
  </si>
  <si>
    <t>Obliczanie odpowiednika płatności za pomocą funkcji NPV</t>
  </si>
  <si>
    <t>Stopa procentowa:</t>
  </si>
  <si>
    <t>Częstość przepływu gotówki:</t>
  </si>
  <si>
    <t>Stopa procentowa na okres:</t>
  </si>
  <si>
    <t>Typ płatności:</t>
  </si>
  <si>
    <t>Pojedyncza płatność:</t>
  </si>
  <si>
    <t>Sprawdzenie przy użyciu funkcji PV:</t>
  </si>
  <si>
    <t>Miesięcznie</t>
  </si>
</sst>
</file>

<file path=xl/styles.xml><?xml version="1.0" encoding="utf-8"?>
<styleSheet xmlns="http://schemas.openxmlformats.org/spreadsheetml/2006/main">
  <numFmts count="12">
    <numFmt numFmtId="8" formatCode="#,##0.00\ &quot;zł&quot;;[Red]\-#,##0.00\ &quot;zł&quot;"/>
    <numFmt numFmtId="164" formatCode="&quot;$&quot;#,##0.00_);\(&quot;$&quot;#,##0.00\)"/>
    <numFmt numFmtId="165" formatCode="&quot;$&quot;#,##0.00_);[Red]\(&quot;$&quot;#,##0.00\)"/>
    <numFmt numFmtId="166" formatCode="_(&quot;$&quot;* #,##0.00_);_(&quot;$&quot;* \(#,##0.00\);_(&quot;$&quot;* &quot;-&quot;??_);_(@_)"/>
    <numFmt numFmtId="167" formatCode="_(* #,##0.00_);_(* \(#,##0.00\);_(* &quot;-&quot;??_);_(@_)"/>
    <numFmt numFmtId="168" formatCode="_-&quot;$&quot;* #,##0.00_-;\-&quot;$&quot;* #,##0.00_-;_-&quot;$&quot;* &quot;-&quot;??_-;_-@_-"/>
    <numFmt numFmtId="169" formatCode="0.00000%"/>
    <numFmt numFmtId="170" formatCode="0.0000%"/>
    <numFmt numFmtId="171" formatCode="0.000000%"/>
    <numFmt numFmtId="172" formatCode="_([$$-409]* #,##0.00_);_([$$-409]* \(#,##0.00\);_([$$-409]* &quot;-&quot;??_);_(@_)"/>
    <numFmt numFmtId="173" formatCode="&quot;$&quot;#,##0.00;[Red]\-&quot;$&quot;#,##0.00"/>
    <numFmt numFmtId="174" formatCode="_-* #,##0.00\ [$zł-415]_-;\-* #,##0.00\ [$zł-415]_-;_-* &quot;-&quot;??\ [$zł-415]_-;_-@_-"/>
  </numFmts>
  <fonts count="12">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sz val="10"/>
      <name val="Arial"/>
      <family val="2"/>
    </font>
    <font>
      <b/>
      <sz val="11"/>
      <color indexed="9"/>
      <name val="Calibri"/>
      <family val="2"/>
      <scheme val="minor"/>
    </font>
    <font>
      <sz val="11"/>
      <name val="Calibri"/>
      <family val="2"/>
      <scheme val="minor"/>
    </font>
    <font>
      <b/>
      <sz val="11"/>
      <name val="Calibri"/>
      <family val="2"/>
      <scheme val="minor"/>
    </font>
    <font>
      <b/>
      <i/>
      <sz val="11"/>
      <name val="Calibri"/>
      <family val="2"/>
      <scheme val="minor"/>
    </font>
    <font>
      <b/>
      <sz val="11"/>
      <color theme="0"/>
      <name val="Calibri"/>
      <family val="2"/>
      <scheme val="minor"/>
    </font>
    <font>
      <i/>
      <sz val="11"/>
      <name val="Calibri"/>
      <family val="2"/>
      <scheme val="minor"/>
    </font>
    <font>
      <b/>
      <i/>
      <sz val="9"/>
      <color theme="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indexed="8"/>
        <bgColor indexed="64"/>
      </patternFill>
    </fill>
    <fill>
      <patternFill patternType="solid">
        <fgColor theme="3" tint="0.79998168889431442"/>
        <bgColor indexed="64"/>
      </patternFill>
    </fill>
    <fill>
      <patternFill patternType="solid">
        <fgColor theme="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13">
    <xf numFmtId="0" fontId="0" fillId="0" borderId="0"/>
    <xf numFmtId="167" fontId="1"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9" fontId="4" fillId="0" borderId="0" applyFont="0" applyFill="0" applyBorder="0" applyAlignment="0" applyProtection="0"/>
    <xf numFmtId="0" fontId="4" fillId="0" borderId="0" applyFont="0" applyFill="0" applyBorder="0" applyAlignment="0" applyProtection="0"/>
    <xf numFmtId="172" fontId="4" fillId="0" borderId="0" applyFont="0" applyFill="0" applyBorder="0" applyAlignment="0" applyProtection="0"/>
    <xf numFmtId="172" fontId="4" fillId="0" borderId="0" applyFont="0" applyFill="0" applyBorder="0" applyAlignment="0" applyProtection="0"/>
  </cellStyleXfs>
  <cellXfs count="86">
    <xf numFmtId="0" fontId="0" fillId="0" borderId="0" xfId="0"/>
    <xf numFmtId="167" fontId="0" fillId="0" borderId="0" xfId="1" applyFont="1"/>
    <xf numFmtId="0" fontId="4" fillId="0" borderId="0" xfId="4"/>
    <xf numFmtId="0" fontId="4" fillId="0" borderId="0" xfId="4" applyFont="1" applyBorder="1"/>
    <xf numFmtId="0" fontId="3" fillId="0" borderId="0" xfId="4" applyFont="1"/>
    <xf numFmtId="0" fontId="6" fillId="0" borderId="0" xfId="4" applyFont="1"/>
    <xf numFmtId="9" fontId="6" fillId="0" borderId="0" xfId="4" applyNumberFormat="1" applyFont="1"/>
    <xf numFmtId="0" fontId="6" fillId="0" borderId="0" xfId="4" applyFont="1" applyAlignment="1">
      <alignment horizontal="right"/>
    </xf>
    <xf numFmtId="0" fontId="7" fillId="0" borderId="0" xfId="4" applyFont="1" applyBorder="1" applyAlignment="1">
      <alignment vertical="top" wrapText="1"/>
    </xf>
    <xf numFmtId="0" fontId="6" fillId="0" borderId="0" xfId="4" applyFont="1" applyBorder="1" applyAlignment="1">
      <alignment horizontal="center" vertical="top" wrapText="1"/>
    </xf>
    <xf numFmtId="164" fontId="6" fillId="0" borderId="0" xfId="5" applyNumberFormat="1" applyFont="1" applyBorder="1" applyAlignment="1">
      <alignment vertical="top" wrapText="1"/>
    </xf>
    <xf numFmtId="0" fontId="6" fillId="0" borderId="0" xfId="4" applyFont="1" applyBorder="1" applyAlignment="1">
      <alignment vertical="top" wrapText="1"/>
    </xf>
    <xf numFmtId="0" fontId="6" fillId="0" borderId="0" xfId="4" applyFont="1" applyBorder="1" applyAlignment="1">
      <alignment horizontal="right" vertical="top" wrapText="1"/>
    </xf>
    <xf numFmtId="167" fontId="6" fillId="0" borderId="0" xfId="1" applyFont="1" applyBorder="1" applyAlignment="1">
      <alignment vertical="top" wrapText="1"/>
    </xf>
    <xf numFmtId="0" fontId="6" fillId="0" borderId="0" xfId="4" quotePrefix="1" applyFont="1" applyAlignment="1">
      <alignment horizontal="left"/>
    </xf>
    <xf numFmtId="0" fontId="6" fillId="0" borderId="0" xfId="4" applyFont="1" applyAlignment="1">
      <alignment horizontal="left"/>
    </xf>
    <xf numFmtId="0" fontId="7" fillId="0" borderId="0" xfId="4" quotePrefix="1" applyFont="1" applyFill="1" applyAlignment="1">
      <alignment horizontal="center" wrapText="1"/>
    </xf>
    <xf numFmtId="164" fontId="6" fillId="0" borderId="0" xfId="6" applyNumberFormat="1" applyFont="1" applyBorder="1" applyAlignment="1">
      <alignment vertical="top" wrapText="1"/>
    </xf>
    <xf numFmtId="0" fontId="6" fillId="0" borderId="0" xfId="4" applyFont="1" applyFill="1"/>
    <xf numFmtId="165" fontId="6" fillId="0" borderId="0" xfId="4" applyNumberFormat="1" applyFont="1"/>
    <xf numFmtId="0" fontId="7" fillId="0" borderId="0" xfId="4" applyFont="1" applyAlignment="1">
      <alignment horizontal="center"/>
    </xf>
    <xf numFmtId="0" fontId="6" fillId="0" borderId="0" xfId="4" applyFont="1" applyAlignment="1">
      <alignment horizontal="center"/>
    </xf>
    <xf numFmtId="164" fontId="6" fillId="0" borderId="0" xfId="8" applyNumberFormat="1" applyFont="1" applyBorder="1" applyAlignment="1">
      <alignment vertical="top" wrapText="1"/>
    </xf>
    <xf numFmtId="164" fontId="6" fillId="0" borderId="0" xfId="8" applyNumberFormat="1" applyFont="1" applyBorder="1" applyAlignment="1">
      <alignment horizontal="right" vertical="top" wrapText="1"/>
    </xf>
    <xf numFmtId="0" fontId="6" fillId="0" borderId="0" xfId="4" applyFont="1" applyAlignment="1">
      <alignment horizontal="center"/>
    </xf>
    <xf numFmtId="0" fontId="6" fillId="0" borderId="0" xfId="4" applyNumberFormat="1" applyFont="1"/>
    <xf numFmtId="169" fontId="6" fillId="0" borderId="0" xfId="9" applyNumberFormat="1" applyFont="1"/>
    <xf numFmtId="171" fontId="6" fillId="0" borderId="0" xfId="3" applyNumberFormat="1" applyFont="1"/>
    <xf numFmtId="164" fontId="6" fillId="0" borderId="0" xfId="10" applyNumberFormat="1" applyFont="1"/>
    <xf numFmtId="170" fontId="6" fillId="0" borderId="0" xfId="3" applyNumberFormat="1" applyFont="1"/>
    <xf numFmtId="164" fontId="6" fillId="0" borderId="0" xfId="10" applyNumberFormat="1" applyFont="1" applyAlignment="1">
      <alignment horizontal="right"/>
    </xf>
    <xf numFmtId="0" fontId="7" fillId="0" borderId="0" xfId="4" applyFont="1"/>
    <xf numFmtId="164" fontId="6" fillId="0" borderId="0" xfId="4" applyNumberFormat="1" applyFont="1"/>
    <xf numFmtId="164" fontId="6" fillId="0" borderId="0" xfId="4" applyNumberFormat="1" applyFont="1" applyAlignment="1">
      <alignment horizontal="right"/>
    </xf>
    <xf numFmtId="10" fontId="6" fillId="0" borderId="0" xfId="9" applyNumberFormat="1" applyFont="1"/>
    <xf numFmtId="166" fontId="6" fillId="0" borderId="0" xfId="2" applyFont="1"/>
    <xf numFmtId="167" fontId="6" fillId="0" borderId="0" xfId="1" applyFont="1"/>
    <xf numFmtId="164" fontId="6" fillId="0" borderId="0" xfId="11" applyNumberFormat="1" applyFont="1" applyBorder="1" applyAlignment="1">
      <alignment vertical="top" wrapText="1"/>
    </xf>
    <xf numFmtId="0" fontId="8" fillId="0" borderId="0" xfId="4" applyFont="1"/>
    <xf numFmtId="172" fontId="6" fillId="0" borderId="0" xfId="11" applyNumberFormat="1" applyFont="1" applyBorder="1" applyAlignment="1">
      <alignment vertical="top" wrapText="1"/>
    </xf>
    <xf numFmtId="164" fontId="6" fillId="0" borderId="0" xfId="7" applyNumberFormat="1" applyFont="1" applyBorder="1" applyAlignment="1">
      <alignment vertical="top" wrapText="1"/>
    </xf>
    <xf numFmtId="0" fontId="7" fillId="4" borderId="1" xfId="4" quotePrefix="1" applyFont="1" applyFill="1" applyBorder="1" applyAlignment="1">
      <alignment horizontal="left"/>
    </xf>
    <xf numFmtId="168" fontId="1" fillId="0" borderId="0" xfId="12" applyNumberFormat="1" applyFont="1"/>
    <xf numFmtId="9" fontId="6" fillId="0" borderId="0" xfId="4" applyNumberFormat="1" applyFont="1" applyAlignment="1">
      <alignment horizontal="right"/>
    </xf>
    <xf numFmtId="0" fontId="6" fillId="0" borderId="0" xfId="4" applyNumberFormat="1" applyFont="1" applyAlignment="1">
      <alignment horizontal="right"/>
    </xf>
    <xf numFmtId="169" fontId="6" fillId="0" borderId="0" xfId="9" applyNumberFormat="1" applyFont="1" applyAlignment="1">
      <alignment horizontal="right"/>
    </xf>
    <xf numFmtId="0" fontId="6" fillId="0" borderId="0" xfId="9" applyNumberFormat="1" applyFont="1" applyAlignment="1">
      <alignment horizontal="center"/>
    </xf>
    <xf numFmtId="164" fontId="6" fillId="0" borderId="0" xfId="12" applyNumberFormat="1" applyFont="1" applyBorder="1" applyAlignment="1">
      <alignment vertical="top" wrapText="1"/>
    </xf>
    <xf numFmtId="173" fontId="6" fillId="0" borderId="0" xfId="4" applyNumberFormat="1" applyFont="1"/>
    <xf numFmtId="0" fontId="2" fillId="2" borderId="2" xfId="0" applyFont="1" applyFill="1" applyBorder="1" applyAlignment="1">
      <alignment horizontal="center"/>
    </xf>
    <xf numFmtId="0" fontId="10" fillId="0" borderId="0" xfId="4" applyFont="1" applyAlignment="1"/>
    <xf numFmtId="0" fontId="7" fillId="4" borderId="1" xfId="4" quotePrefix="1" applyFont="1" applyFill="1" applyBorder="1" applyAlignment="1">
      <alignment horizontal="center"/>
    </xf>
    <xf numFmtId="0" fontId="11" fillId="0" borderId="0" xfId="0" quotePrefix="1" applyFont="1" applyAlignment="1">
      <alignment horizontal="center" vertical="center"/>
    </xf>
    <xf numFmtId="0" fontId="7" fillId="0" borderId="0" xfId="4" quotePrefix="1" applyFont="1" applyAlignment="1">
      <alignment horizontal="left"/>
    </xf>
    <xf numFmtId="0" fontId="2" fillId="2" borderId="2" xfId="0" quotePrefix="1" applyFont="1" applyFill="1" applyBorder="1" applyAlignment="1">
      <alignment horizontal="left"/>
    </xf>
    <xf numFmtId="0" fontId="2" fillId="2" borderId="2" xfId="0" quotePrefix="1" applyFont="1" applyFill="1" applyBorder="1" applyAlignment="1">
      <alignment horizontal="center"/>
    </xf>
    <xf numFmtId="8" fontId="0" fillId="0" borderId="0" xfId="0" applyNumberFormat="1"/>
    <xf numFmtId="0" fontId="0" fillId="0" borderId="0" xfId="0" quotePrefix="1" applyAlignment="1">
      <alignment horizontal="left"/>
    </xf>
    <xf numFmtId="0" fontId="6" fillId="0" borderId="0" xfId="4" quotePrefix="1" applyFont="1" applyAlignment="1">
      <alignment horizontal="right"/>
    </xf>
    <xf numFmtId="0" fontId="7" fillId="4" borderId="0" xfId="4" quotePrefix="1" applyFont="1" applyFill="1" applyBorder="1" applyAlignment="1">
      <alignment horizontal="center" vertical="top" wrapText="1"/>
    </xf>
    <xf numFmtId="0" fontId="7" fillId="4" borderId="0" xfId="4" quotePrefix="1" applyFont="1" applyFill="1" applyBorder="1" applyAlignment="1">
      <alignment horizontal="left" vertical="top" wrapText="1"/>
    </xf>
    <xf numFmtId="8" fontId="6" fillId="0" borderId="0" xfId="5" applyNumberFormat="1" applyFont="1" applyBorder="1" applyAlignment="1">
      <alignment vertical="top" wrapText="1"/>
    </xf>
    <xf numFmtId="8" fontId="6" fillId="0" borderId="0" xfId="6" applyNumberFormat="1" applyFont="1" applyBorder="1" applyAlignment="1">
      <alignment vertical="top" wrapText="1"/>
    </xf>
    <xf numFmtId="0" fontId="7" fillId="0" borderId="0" xfId="4" quotePrefix="1" applyFont="1" applyBorder="1" applyAlignment="1">
      <alignment horizontal="center" vertical="top" wrapText="1"/>
    </xf>
    <xf numFmtId="0" fontId="7" fillId="0" borderId="0" xfId="4" quotePrefix="1" applyFont="1" applyBorder="1" applyAlignment="1">
      <alignment horizontal="left" vertical="top" wrapText="1"/>
    </xf>
    <xf numFmtId="8" fontId="6" fillId="0" borderId="0" xfId="2" applyNumberFormat="1" applyFont="1" applyBorder="1" applyAlignment="1">
      <alignment vertical="top" wrapText="1"/>
    </xf>
    <xf numFmtId="0" fontId="7" fillId="0" borderId="0" xfId="4" quotePrefix="1" applyFont="1" applyBorder="1" applyAlignment="1">
      <alignment horizontal="center" wrapText="1"/>
    </xf>
    <xf numFmtId="0" fontId="7" fillId="0" borderId="0" xfId="4" quotePrefix="1" applyFont="1" applyAlignment="1">
      <alignment horizontal="center"/>
    </xf>
    <xf numFmtId="0" fontId="7" fillId="0" borderId="0" xfId="4" quotePrefix="1" applyFont="1" applyAlignment="1">
      <alignment horizontal="center" wrapText="1"/>
    </xf>
    <xf numFmtId="8" fontId="6" fillId="0" borderId="0" xfId="8" applyNumberFormat="1" applyFont="1" applyBorder="1" applyAlignment="1">
      <alignment vertical="top" wrapText="1"/>
    </xf>
    <xf numFmtId="0" fontId="6" fillId="0" borderId="0" xfId="4" quotePrefix="1" applyFont="1" applyAlignment="1">
      <alignment horizontal="left" wrapText="1"/>
    </xf>
    <xf numFmtId="8" fontId="6" fillId="0" borderId="0" xfId="2" applyNumberFormat="1" applyFont="1"/>
    <xf numFmtId="8" fontId="6" fillId="0" borderId="0" xfId="4" applyNumberFormat="1" applyFont="1"/>
    <xf numFmtId="0" fontId="7" fillId="2" borderId="0" xfId="4" quotePrefix="1" applyFont="1" applyFill="1" applyBorder="1" applyAlignment="1">
      <alignment horizontal="center" vertical="top" wrapText="1"/>
    </xf>
    <xf numFmtId="0" fontId="7" fillId="2" borderId="0" xfId="4" quotePrefix="1" applyFont="1" applyFill="1" applyBorder="1" applyAlignment="1">
      <alignment horizontal="left" vertical="top" wrapText="1"/>
    </xf>
    <xf numFmtId="0" fontId="7" fillId="2" borderId="0" xfId="4" quotePrefix="1" applyFont="1" applyFill="1" applyAlignment="1">
      <alignment horizontal="left"/>
    </xf>
    <xf numFmtId="174" fontId="6" fillId="0" borderId="0" xfId="11" applyNumberFormat="1" applyFont="1" applyBorder="1" applyAlignment="1">
      <alignment vertical="top" wrapText="1"/>
    </xf>
    <xf numFmtId="164" fontId="8" fillId="0" borderId="0" xfId="11" quotePrefix="1" applyNumberFormat="1" applyFont="1" applyBorder="1" applyAlignment="1">
      <alignment horizontal="left" vertical="top"/>
    </xf>
    <xf numFmtId="0" fontId="7" fillId="2" borderId="0" xfId="4" quotePrefix="1" applyFont="1" applyFill="1" applyAlignment="1">
      <alignment horizontal="center"/>
    </xf>
    <xf numFmtId="8" fontId="6" fillId="0" borderId="0" xfId="12" applyNumberFormat="1" applyFont="1" applyBorder="1" applyAlignment="1">
      <alignment vertical="top" wrapText="1"/>
    </xf>
    <xf numFmtId="0" fontId="9" fillId="5" borderId="0" xfId="0" quotePrefix="1" applyFont="1" applyFill="1" applyAlignment="1">
      <alignment horizontal="center"/>
    </xf>
    <xf numFmtId="0" fontId="9" fillId="5" borderId="0" xfId="0" applyFont="1" applyFill="1" applyAlignment="1">
      <alignment horizontal="center"/>
    </xf>
    <xf numFmtId="0" fontId="5" fillId="3" borderId="0" xfId="4" quotePrefix="1" applyFont="1" applyFill="1" applyAlignment="1">
      <alignment horizontal="center"/>
    </xf>
    <xf numFmtId="0" fontId="5" fillId="3" borderId="0" xfId="4" applyFont="1" applyFill="1" applyAlignment="1">
      <alignment horizontal="center"/>
    </xf>
    <xf numFmtId="0" fontId="9" fillId="5" borderId="0" xfId="4" quotePrefix="1" applyFont="1" applyFill="1" applyAlignment="1">
      <alignment horizontal="center"/>
    </xf>
    <xf numFmtId="0" fontId="9" fillId="5" borderId="0" xfId="4" applyFont="1" applyFill="1" applyAlignment="1">
      <alignment horizontal="center"/>
    </xf>
  </cellXfs>
  <cellStyles count="13">
    <cellStyle name="Currency 2" xfId="5"/>
    <cellStyle name="Currency 3" xfId="6"/>
    <cellStyle name="Currency 4" xfId="7"/>
    <cellStyle name="Currency 5" xfId="8"/>
    <cellStyle name="Currency 6" xfId="10"/>
    <cellStyle name="Currency 7" xfId="11"/>
    <cellStyle name="Currency 8" xfId="12"/>
    <cellStyle name="Dziesiętny" xfId="1" builtinId="3"/>
    <cellStyle name="Normal 2" xfId="4"/>
    <cellStyle name="Normalny" xfId="0" builtinId="0"/>
    <cellStyle name="Percent 2" xfId="9"/>
    <cellStyle name="Procentowy" xfId="3" builtinId="5"/>
    <cellStyle name="Walutowy" xfId="2" builtin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2"/>
  <dimension ref="A1:D10"/>
  <sheetViews>
    <sheetView workbookViewId="0">
      <selection activeCell="D9" sqref="D9"/>
    </sheetView>
  </sheetViews>
  <sheetFormatPr defaultRowHeight="15"/>
  <cols>
    <col min="1" max="1" width="17.85546875" customWidth="1"/>
    <col min="2" max="2" width="19" customWidth="1"/>
    <col min="3" max="3" width="19.42578125" customWidth="1"/>
    <col min="4" max="4" width="18.42578125" customWidth="1"/>
  </cols>
  <sheetData>
    <row r="1" spans="1:4">
      <c r="A1" s="80" t="s">
        <v>3</v>
      </c>
      <c r="B1" s="81"/>
      <c r="C1" s="81"/>
      <c r="D1" s="81"/>
    </row>
    <row r="3" spans="1:4">
      <c r="A3" s="54" t="s">
        <v>4</v>
      </c>
      <c r="B3" s="55" t="s">
        <v>5</v>
      </c>
      <c r="C3" s="55" t="s">
        <v>5</v>
      </c>
      <c r="D3" s="49" t="s">
        <v>5</v>
      </c>
    </row>
    <row r="4" spans="1:4">
      <c r="A4" s="57" t="s">
        <v>6</v>
      </c>
      <c r="B4" s="1">
        <v>-20000</v>
      </c>
      <c r="C4" s="1">
        <v>-20000</v>
      </c>
      <c r="D4" s="1">
        <v>-20000</v>
      </c>
    </row>
    <row r="5" spans="1:4">
      <c r="A5" s="57" t="s">
        <v>7</v>
      </c>
      <c r="B5" s="1">
        <v>4000</v>
      </c>
      <c r="C5" s="1">
        <v>4000</v>
      </c>
      <c r="D5" s="1">
        <v>4000</v>
      </c>
    </row>
    <row r="6" spans="1:4">
      <c r="A6" s="57" t="s">
        <v>8</v>
      </c>
      <c r="B6" s="1">
        <v>5000</v>
      </c>
      <c r="C6" s="1">
        <v>5000</v>
      </c>
      <c r="D6" s="1">
        <v>5000</v>
      </c>
    </row>
    <row r="7" spans="1:4">
      <c r="A7" s="57" t="s">
        <v>9</v>
      </c>
      <c r="B7" s="1">
        <v>10000</v>
      </c>
      <c r="C7" s="1">
        <v>10000</v>
      </c>
      <c r="D7" s="1">
        <v>10000</v>
      </c>
    </row>
    <row r="8" spans="1:4">
      <c r="A8" s="57" t="s">
        <v>10</v>
      </c>
      <c r="B8" s="1">
        <v>2000</v>
      </c>
      <c r="C8" s="1">
        <v>2000</v>
      </c>
      <c r="D8" s="1">
        <v>2000</v>
      </c>
    </row>
    <row r="9" spans="1:4">
      <c r="B9" s="56">
        <f>NPV(0.08,B4:B8)</f>
        <v>-2408.5371101784976</v>
      </c>
      <c r="C9" s="56">
        <f>NPV(0.08,C5:C8)+C4</f>
        <v>-2601.2200789927774</v>
      </c>
      <c r="D9" s="56">
        <f>NPV(0.08,D4:D8)*(1+0.08)</f>
        <v>-2601.2200789927774</v>
      </c>
    </row>
    <row r="10" spans="1:4">
      <c r="B10" s="52" t="s">
        <v>11</v>
      </c>
    </row>
  </sheetData>
  <mergeCells count="1">
    <mergeCell ref="A1:D1"/>
  </mergeCells>
  <pageMargins left="0.7" right="0.7" top="0.75" bottom="0.75" header="0.3" footer="0.3"/>
  <pageSetup orientation="portrait" horizontalDpi="200" verticalDpi="200" r:id="rId1"/>
</worksheet>
</file>

<file path=xl/worksheets/sheet10.xml><?xml version="1.0" encoding="utf-8"?>
<worksheet xmlns="http://schemas.openxmlformats.org/spreadsheetml/2006/main" xmlns:r="http://schemas.openxmlformats.org/officeDocument/2006/relationships">
  <sheetPr codeName="Sheet10"/>
  <dimension ref="A1:E30"/>
  <sheetViews>
    <sheetView tabSelected="1" workbookViewId="0">
      <selection activeCell="D5" sqref="D5"/>
    </sheetView>
  </sheetViews>
  <sheetFormatPr defaultRowHeight="12.75"/>
  <cols>
    <col min="1" max="1" width="11.7109375" style="2" customWidth="1"/>
    <col min="2" max="2" width="24.28515625" style="2" customWidth="1"/>
    <col min="3" max="3" width="12.28515625" style="2" bestFit="1" customWidth="1"/>
    <col min="4" max="4" width="20.7109375" style="2" customWidth="1"/>
    <col min="5" max="5" width="8.28515625" style="2" customWidth="1"/>
    <col min="6" max="16384" width="9.140625" style="2"/>
  </cols>
  <sheetData>
    <row r="1" spans="1:5" ht="15">
      <c r="A1" s="82" t="s">
        <v>39</v>
      </c>
      <c r="B1" s="83"/>
      <c r="C1" s="83"/>
      <c r="D1" s="83"/>
      <c r="E1" s="5"/>
    </row>
    <row r="2" spans="1:5" ht="15">
      <c r="A2" s="5"/>
      <c r="B2" s="5"/>
      <c r="C2" s="7"/>
      <c r="D2" s="5"/>
      <c r="E2" s="5"/>
    </row>
    <row r="3" spans="1:5" ht="15">
      <c r="A3" s="53" t="s">
        <v>40</v>
      </c>
      <c r="B3" s="5"/>
      <c r="C3" s="43">
        <v>7.0000000000000007E-2</v>
      </c>
      <c r="D3" s="5"/>
      <c r="E3" s="5"/>
    </row>
    <row r="4" spans="1:5" ht="15">
      <c r="A4" s="53" t="s">
        <v>41</v>
      </c>
      <c r="B4" s="5"/>
      <c r="C4" s="44">
        <v>12</v>
      </c>
      <c r="D4" s="5"/>
      <c r="E4" s="5"/>
    </row>
    <row r="5" spans="1:5" ht="15">
      <c r="A5" s="53" t="s">
        <v>42</v>
      </c>
      <c r="B5" s="5"/>
      <c r="C5" s="45">
        <f>NOMINAL(C3,C4)/C4</f>
        <v>5.6541453874052738E-3</v>
      </c>
      <c r="D5" s="5" t="s">
        <v>46</v>
      </c>
      <c r="E5" s="5"/>
    </row>
    <row r="6" spans="1:5" ht="15">
      <c r="A6" s="53" t="s">
        <v>43</v>
      </c>
      <c r="B6" s="5"/>
      <c r="C6" s="46">
        <v>1</v>
      </c>
      <c r="D6" s="5"/>
      <c r="E6" s="5"/>
    </row>
    <row r="7" spans="1:5" ht="15">
      <c r="A7" s="5"/>
      <c r="B7" s="5"/>
      <c r="C7" s="5"/>
      <c r="D7" s="5"/>
      <c r="E7" s="5"/>
    </row>
    <row r="8" spans="1:5" ht="15">
      <c r="A8" s="78" t="s">
        <v>14</v>
      </c>
      <c r="B8" s="75" t="s">
        <v>15</v>
      </c>
      <c r="C8" s="5"/>
      <c r="D8" s="5"/>
      <c r="E8" s="5"/>
    </row>
    <row r="9" spans="1:5" ht="15">
      <c r="A9" s="5">
        <v>0</v>
      </c>
      <c r="B9" s="79">
        <v>10000</v>
      </c>
      <c r="C9" s="48"/>
      <c r="D9" s="5"/>
      <c r="E9" s="5"/>
    </row>
    <row r="10" spans="1:5" ht="15">
      <c r="A10" s="5">
        <v>1</v>
      </c>
      <c r="B10" s="79">
        <v>10000</v>
      </c>
      <c r="C10" s="48"/>
      <c r="D10" s="5"/>
      <c r="E10" s="5"/>
    </row>
    <row r="11" spans="1:5" ht="15">
      <c r="A11" s="5">
        <v>2</v>
      </c>
      <c r="B11" s="79">
        <v>10000</v>
      </c>
      <c r="C11" s="48"/>
      <c r="D11" s="5"/>
      <c r="E11" s="5"/>
    </row>
    <row r="12" spans="1:5" ht="15">
      <c r="A12" s="5">
        <v>3</v>
      </c>
      <c r="B12" s="79">
        <v>10500</v>
      </c>
      <c r="C12" s="48"/>
      <c r="D12" s="5"/>
      <c r="E12" s="5"/>
    </row>
    <row r="13" spans="1:5" ht="15">
      <c r="A13" s="5">
        <v>4</v>
      </c>
      <c r="B13" s="79">
        <v>10500</v>
      </c>
      <c r="C13" s="48"/>
      <c r="D13" s="5"/>
      <c r="E13" s="5"/>
    </row>
    <row r="14" spans="1:5" ht="15">
      <c r="A14" s="5">
        <v>5</v>
      </c>
      <c r="B14" s="79">
        <v>10500</v>
      </c>
      <c r="C14" s="48"/>
      <c r="D14" s="5"/>
      <c r="E14" s="5"/>
    </row>
    <row r="15" spans="1:5" ht="15">
      <c r="A15" s="5">
        <v>6</v>
      </c>
      <c r="B15" s="79">
        <v>11250</v>
      </c>
      <c r="C15" s="48"/>
      <c r="D15" s="5"/>
      <c r="E15" s="5"/>
    </row>
    <row r="16" spans="1:5" ht="15">
      <c r="A16" s="5">
        <v>7</v>
      </c>
      <c r="B16" s="79">
        <v>11250</v>
      </c>
      <c r="C16" s="48"/>
      <c r="D16" s="5"/>
      <c r="E16" s="5"/>
    </row>
    <row r="17" spans="1:5" ht="15">
      <c r="A17" s="5">
        <v>8</v>
      </c>
      <c r="B17" s="79">
        <v>11250</v>
      </c>
      <c r="C17" s="48"/>
      <c r="D17" s="5"/>
      <c r="E17" s="5"/>
    </row>
    <row r="18" spans="1:5" ht="15">
      <c r="A18" s="5">
        <v>9</v>
      </c>
      <c r="B18" s="79">
        <v>12000</v>
      </c>
      <c r="C18" s="48"/>
      <c r="D18" s="5"/>
      <c r="E18" s="5"/>
    </row>
    <row r="19" spans="1:5" ht="15">
      <c r="A19" s="5">
        <v>10</v>
      </c>
      <c r="B19" s="79">
        <v>12000</v>
      </c>
      <c r="C19" s="48"/>
      <c r="D19" s="5"/>
      <c r="E19" s="5"/>
    </row>
    <row r="20" spans="1:5" ht="15">
      <c r="A20" s="5">
        <v>11</v>
      </c>
      <c r="B20" s="79">
        <v>12000</v>
      </c>
      <c r="C20" s="48"/>
      <c r="D20" s="5"/>
      <c r="E20" s="5"/>
    </row>
    <row r="21" spans="1:5" ht="15">
      <c r="A21" s="5">
        <v>12</v>
      </c>
      <c r="B21" s="47"/>
      <c r="C21" s="48"/>
      <c r="D21" s="5"/>
      <c r="E21" s="5"/>
    </row>
    <row r="22" spans="1:5" ht="15">
      <c r="A22" s="5"/>
      <c r="B22" s="47"/>
      <c r="C22" s="48"/>
      <c r="D22" s="5"/>
      <c r="E22" s="5"/>
    </row>
    <row r="23" spans="1:5" ht="15">
      <c r="A23" s="7" t="s">
        <v>1</v>
      </c>
      <c r="B23" s="79">
        <f>NPV($C$5,B10:B20)+B9</f>
        <v>127100.5265809032</v>
      </c>
      <c r="C23" s="42"/>
      <c r="D23" s="5"/>
      <c r="E23" s="5"/>
    </row>
    <row r="24" spans="1:5" ht="15">
      <c r="A24" s="5"/>
      <c r="B24" s="5"/>
      <c r="C24" s="5"/>
      <c r="D24" s="5"/>
      <c r="E24" s="5"/>
    </row>
    <row r="25" spans="1:5" ht="15">
      <c r="A25" s="14" t="s">
        <v>44</v>
      </c>
      <c r="B25" s="5"/>
      <c r="C25" s="79">
        <f>PMT(C5,C4,-B23,0,C6)</f>
        <v>10923.238365487226</v>
      </c>
      <c r="D25" s="5"/>
      <c r="E25" s="32"/>
    </row>
    <row r="26" spans="1:5" ht="15">
      <c r="A26" s="5"/>
      <c r="B26" s="5"/>
      <c r="C26" s="47"/>
      <c r="D26" s="5"/>
      <c r="E26" s="32"/>
    </row>
    <row r="27" spans="1:5" ht="15">
      <c r="A27" s="14" t="s">
        <v>45</v>
      </c>
      <c r="B27" s="5"/>
      <c r="C27" s="79">
        <f>PV(C5,C4,-C25,0,C6)</f>
        <v>127100.5265809032</v>
      </c>
      <c r="D27" s="5"/>
      <c r="E27" s="5"/>
    </row>
    <row r="28" spans="1:5" ht="15">
      <c r="A28" s="5"/>
      <c r="B28" s="5"/>
      <c r="C28" s="5"/>
      <c r="D28" s="5"/>
      <c r="E28" s="5"/>
    </row>
    <row r="29" spans="1:5" ht="15">
      <c r="A29" s="5"/>
      <c r="B29" s="5"/>
      <c r="C29" s="5"/>
      <c r="D29" s="5"/>
      <c r="E29" s="5"/>
    </row>
    <row r="30" spans="1:5" ht="15">
      <c r="A30" s="38"/>
      <c r="B30" s="5"/>
      <c r="C30" s="5"/>
      <c r="D30" s="5"/>
      <c r="E30" s="5"/>
    </row>
  </sheetData>
  <mergeCells count="1">
    <mergeCell ref="A1:D1"/>
  </mergeCells>
  <dataValidations count="1">
    <dataValidation type="list" allowBlank="1" showErrorMessage="1" errorTitle="Homer Says" error="Doh!&#10;&#10;Select Nominal or Effective!" promptTitle="Choice of Interest Regime" prompt="Select Nominal or Effective&#10;&#10;DO NOT PASTE OVER THIS CELL" sqref="C65538 WVK983042 WLO983042 WBS983042 VRW983042 VIA983042 UYE983042 UOI983042 UEM983042 TUQ983042 TKU983042 TAY983042 SRC983042 SHG983042 RXK983042 RNO983042 RDS983042 QTW983042 QKA983042 QAE983042 PQI983042 PGM983042 OWQ983042 OMU983042 OCY983042 NTC983042 NJG983042 MZK983042 MPO983042 MFS983042 LVW983042 LMA983042 LCE983042 KSI983042 KIM983042 JYQ983042 JOU983042 JEY983042 IVC983042 ILG983042 IBK983042 HRO983042 HHS983042 GXW983042 GOA983042 GEE983042 FUI983042 FKM983042 FAQ983042 EQU983042 EGY983042 DXC983042 DNG983042 DDK983042 CTO983042 CJS983042 BZW983042 BQA983042 BGE983042 AWI983042 AMM983042 ACQ983042 SU983042 IY983042 C983042 WVK917506 WLO917506 WBS917506 VRW917506 VIA917506 UYE917506 UOI917506 UEM917506 TUQ917506 TKU917506 TAY917506 SRC917506 SHG917506 RXK917506 RNO917506 RDS917506 QTW917506 QKA917506 QAE917506 PQI917506 PGM917506 OWQ917506 OMU917506 OCY917506 NTC917506 NJG917506 MZK917506 MPO917506 MFS917506 LVW917506 LMA917506 LCE917506 KSI917506 KIM917506 JYQ917506 JOU917506 JEY917506 IVC917506 ILG917506 IBK917506 HRO917506 HHS917506 GXW917506 GOA917506 GEE917506 FUI917506 FKM917506 FAQ917506 EQU917506 EGY917506 DXC917506 DNG917506 DDK917506 CTO917506 CJS917506 BZW917506 BQA917506 BGE917506 AWI917506 AMM917506 ACQ917506 SU917506 IY917506 C917506 WVK851970 WLO851970 WBS851970 VRW851970 VIA851970 UYE851970 UOI851970 UEM851970 TUQ851970 TKU851970 TAY851970 SRC851970 SHG851970 RXK851970 RNO851970 RDS851970 QTW851970 QKA851970 QAE851970 PQI851970 PGM851970 OWQ851970 OMU851970 OCY851970 NTC851970 NJG851970 MZK851970 MPO851970 MFS851970 LVW851970 LMA851970 LCE851970 KSI851970 KIM851970 JYQ851970 JOU851970 JEY851970 IVC851970 ILG851970 IBK851970 HRO851970 HHS851970 GXW851970 GOA851970 GEE851970 FUI851970 FKM851970 FAQ851970 EQU851970 EGY851970 DXC851970 DNG851970 DDK851970 CTO851970 CJS851970 BZW851970 BQA851970 BGE851970 AWI851970 AMM851970 ACQ851970 SU851970 IY851970 C851970 WVK786434 WLO786434 WBS786434 VRW786434 VIA786434 UYE786434 UOI786434 UEM786434 TUQ786434 TKU786434 TAY786434 SRC786434 SHG786434 RXK786434 RNO786434 RDS786434 QTW786434 QKA786434 QAE786434 PQI786434 PGM786434 OWQ786434 OMU786434 OCY786434 NTC786434 NJG786434 MZK786434 MPO786434 MFS786434 LVW786434 LMA786434 LCE786434 KSI786434 KIM786434 JYQ786434 JOU786434 JEY786434 IVC786434 ILG786434 IBK786434 HRO786434 HHS786434 GXW786434 GOA786434 GEE786434 FUI786434 FKM786434 FAQ786434 EQU786434 EGY786434 DXC786434 DNG786434 DDK786434 CTO786434 CJS786434 BZW786434 BQA786434 BGE786434 AWI786434 AMM786434 ACQ786434 SU786434 IY786434 C786434 WVK720898 WLO720898 WBS720898 VRW720898 VIA720898 UYE720898 UOI720898 UEM720898 TUQ720898 TKU720898 TAY720898 SRC720898 SHG720898 RXK720898 RNO720898 RDS720898 QTW720898 QKA720898 QAE720898 PQI720898 PGM720898 OWQ720898 OMU720898 OCY720898 NTC720898 NJG720898 MZK720898 MPO720898 MFS720898 LVW720898 LMA720898 LCE720898 KSI720898 KIM720898 JYQ720898 JOU720898 JEY720898 IVC720898 ILG720898 IBK720898 HRO720898 HHS720898 GXW720898 GOA720898 GEE720898 FUI720898 FKM720898 FAQ720898 EQU720898 EGY720898 DXC720898 DNG720898 DDK720898 CTO720898 CJS720898 BZW720898 BQA720898 BGE720898 AWI720898 AMM720898 ACQ720898 SU720898 IY720898 C720898 WVK655362 WLO655362 WBS655362 VRW655362 VIA655362 UYE655362 UOI655362 UEM655362 TUQ655362 TKU655362 TAY655362 SRC655362 SHG655362 RXK655362 RNO655362 RDS655362 QTW655362 QKA655362 QAE655362 PQI655362 PGM655362 OWQ655362 OMU655362 OCY655362 NTC655362 NJG655362 MZK655362 MPO655362 MFS655362 LVW655362 LMA655362 LCE655362 KSI655362 KIM655362 JYQ655362 JOU655362 JEY655362 IVC655362 ILG655362 IBK655362 HRO655362 HHS655362 GXW655362 GOA655362 GEE655362 FUI655362 FKM655362 FAQ655362 EQU655362 EGY655362 DXC655362 DNG655362 DDK655362 CTO655362 CJS655362 BZW655362 BQA655362 BGE655362 AWI655362 AMM655362 ACQ655362 SU655362 IY655362 C655362 WVK589826 WLO589826 WBS589826 VRW589826 VIA589826 UYE589826 UOI589826 UEM589826 TUQ589826 TKU589826 TAY589826 SRC589826 SHG589826 RXK589826 RNO589826 RDS589826 QTW589826 QKA589826 QAE589826 PQI589826 PGM589826 OWQ589826 OMU589826 OCY589826 NTC589826 NJG589826 MZK589826 MPO589826 MFS589826 LVW589826 LMA589826 LCE589826 KSI589826 KIM589826 JYQ589826 JOU589826 JEY589826 IVC589826 ILG589826 IBK589826 HRO589826 HHS589826 GXW589826 GOA589826 GEE589826 FUI589826 FKM589826 FAQ589826 EQU589826 EGY589826 DXC589826 DNG589826 DDK589826 CTO589826 CJS589826 BZW589826 BQA589826 BGE589826 AWI589826 AMM589826 ACQ589826 SU589826 IY589826 C589826 WVK524290 WLO524290 WBS524290 VRW524290 VIA524290 UYE524290 UOI524290 UEM524290 TUQ524290 TKU524290 TAY524290 SRC524290 SHG524290 RXK524290 RNO524290 RDS524290 QTW524290 QKA524290 QAE524290 PQI524290 PGM524290 OWQ524290 OMU524290 OCY524290 NTC524290 NJG524290 MZK524290 MPO524290 MFS524290 LVW524290 LMA524290 LCE524290 KSI524290 KIM524290 JYQ524290 JOU524290 JEY524290 IVC524290 ILG524290 IBK524290 HRO524290 HHS524290 GXW524290 GOA524290 GEE524290 FUI524290 FKM524290 FAQ524290 EQU524290 EGY524290 DXC524290 DNG524290 DDK524290 CTO524290 CJS524290 BZW524290 BQA524290 BGE524290 AWI524290 AMM524290 ACQ524290 SU524290 IY524290 C524290 WVK458754 WLO458754 WBS458754 VRW458754 VIA458754 UYE458754 UOI458754 UEM458754 TUQ458754 TKU458754 TAY458754 SRC458754 SHG458754 RXK458754 RNO458754 RDS458754 QTW458754 QKA458754 QAE458754 PQI458754 PGM458754 OWQ458754 OMU458754 OCY458754 NTC458754 NJG458754 MZK458754 MPO458754 MFS458754 LVW458754 LMA458754 LCE458754 KSI458754 KIM458754 JYQ458754 JOU458754 JEY458754 IVC458754 ILG458754 IBK458754 HRO458754 HHS458754 GXW458754 GOA458754 GEE458754 FUI458754 FKM458754 FAQ458754 EQU458754 EGY458754 DXC458754 DNG458754 DDK458754 CTO458754 CJS458754 BZW458754 BQA458754 BGE458754 AWI458754 AMM458754 ACQ458754 SU458754 IY458754 C458754 WVK393218 WLO393218 WBS393218 VRW393218 VIA393218 UYE393218 UOI393218 UEM393218 TUQ393218 TKU393218 TAY393218 SRC393218 SHG393218 RXK393218 RNO393218 RDS393218 QTW393218 QKA393218 QAE393218 PQI393218 PGM393218 OWQ393218 OMU393218 OCY393218 NTC393218 NJG393218 MZK393218 MPO393218 MFS393218 LVW393218 LMA393218 LCE393218 KSI393218 KIM393218 JYQ393218 JOU393218 JEY393218 IVC393218 ILG393218 IBK393218 HRO393218 HHS393218 GXW393218 GOA393218 GEE393218 FUI393218 FKM393218 FAQ393218 EQU393218 EGY393218 DXC393218 DNG393218 DDK393218 CTO393218 CJS393218 BZW393218 BQA393218 BGE393218 AWI393218 AMM393218 ACQ393218 SU393218 IY393218 C393218 WVK327682 WLO327682 WBS327682 VRW327682 VIA327682 UYE327682 UOI327682 UEM327682 TUQ327682 TKU327682 TAY327682 SRC327682 SHG327682 RXK327682 RNO327682 RDS327682 QTW327682 QKA327682 QAE327682 PQI327682 PGM327682 OWQ327682 OMU327682 OCY327682 NTC327682 NJG327682 MZK327682 MPO327682 MFS327682 LVW327682 LMA327682 LCE327682 KSI327682 KIM327682 JYQ327682 JOU327682 JEY327682 IVC327682 ILG327682 IBK327682 HRO327682 HHS327682 GXW327682 GOA327682 GEE327682 FUI327682 FKM327682 FAQ327682 EQU327682 EGY327682 DXC327682 DNG327682 DDK327682 CTO327682 CJS327682 BZW327682 BQA327682 BGE327682 AWI327682 AMM327682 ACQ327682 SU327682 IY327682 C327682 WVK262146 WLO262146 WBS262146 VRW262146 VIA262146 UYE262146 UOI262146 UEM262146 TUQ262146 TKU262146 TAY262146 SRC262146 SHG262146 RXK262146 RNO262146 RDS262146 QTW262146 QKA262146 QAE262146 PQI262146 PGM262146 OWQ262146 OMU262146 OCY262146 NTC262146 NJG262146 MZK262146 MPO262146 MFS262146 LVW262146 LMA262146 LCE262146 KSI262146 KIM262146 JYQ262146 JOU262146 JEY262146 IVC262146 ILG262146 IBK262146 HRO262146 HHS262146 GXW262146 GOA262146 GEE262146 FUI262146 FKM262146 FAQ262146 EQU262146 EGY262146 DXC262146 DNG262146 DDK262146 CTO262146 CJS262146 BZW262146 BQA262146 BGE262146 AWI262146 AMM262146 ACQ262146 SU262146 IY262146 C262146 WVK196610 WLO196610 WBS196610 VRW196610 VIA196610 UYE196610 UOI196610 UEM196610 TUQ196610 TKU196610 TAY196610 SRC196610 SHG196610 RXK196610 RNO196610 RDS196610 QTW196610 QKA196610 QAE196610 PQI196610 PGM196610 OWQ196610 OMU196610 OCY196610 NTC196610 NJG196610 MZK196610 MPO196610 MFS196610 LVW196610 LMA196610 LCE196610 KSI196610 KIM196610 JYQ196610 JOU196610 JEY196610 IVC196610 ILG196610 IBK196610 HRO196610 HHS196610 GXW196610 GOA196610 GEE196610 FUI196610 FKM196610 FAQ196610 EQU196610 EGY196610 DXC196610 DNG196610 DDK196610 CTO196610 CJS196610 BZW196610 BQA196610 BGE196610 AWI196610 AMM196610 ACQ196610 SU196610 IY196610 C196610 WVK131074 WLO131074 WBS131074 VRW131074 VIA131074 UYE131074 UOI131074 UEM131074 TUQ131074 TKU131074 TAY131074 SRC131074 SHG131074 RXK131074 RNO131074 RDS131074 QTW131074 QKA131074 QAE131074 PQI131074 PGM131074 OWQ131074 OMU131074 OCY131074 NTC131074 NJG131074 MZK131074 MPO131074 MFS131074 LVW131074 LMA131074 LCE131074 KSI131074 KIM131074 JYQ131074 JOU131074 JEY131074 IVC131074 ILG131074 IBK131074 HRO131074 HHS131074 GXW131074 GOA131074 GEE131074 FUI131074 FKM131074 FAQ131074 EQU131074 EGY131074 DXC131074 DNG131074 DDK131074 CTO131074 CJS131074 BZW131074 BQA131074 BGE131074 AWI131074 AMM131074 ACQ131074 SU131074 IY131074 C131074 WVK65538 WLO65538 WBS65538 VRW65538 VIA65538 UYE65538 UOI65538 UEM65538 TUQ65538 TKU65538 TAY65538 SRC65538 SHG65538 RXK65538 RNO65538 RDS65538 QTW65538 QKA65538 QAE65538 PQI65538 PGM65538 OWQ65538 OMU65538 OCY65538 NTC65538 NJG65538 MZK65538 MPO65538 MFS65538 LVW65538 LMA65538 LCE65538 KSI65538 KIM65538 JYQ65538 JOU65538 JEY65538 IVC65538 ILG65538 IBK65538 HRO65538 HHS65538 GXW65538 GOA65538 GEE65538 FUI65538 FKM65538 FAQ65538 EQU65538 EGY65538 DXC65538 DNG65538 DDK65538 CTO65538 CJS65538 BZW65538 BQA65538 BGE65538 AWI65538 AMM65538 ACQ65538 SU65538 IY65538">
      <formula1>"Nominal,Effective"</formula1>
    </dataValidation>
  </dataValidations>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codeName="Sheet1"/>
  <dimension ref="A1:C18"/>
  <sheetViews>
    <sheetView workbookViewId="0">
      <selection activeCell="D20" sqref="D20"/>
    </sheetView>
  </sheetViews>
  <sheetFormatPr defaultRowHeight="12.75"/>
  <cols>
    <col min="1" max="1" width="18.140625" style="2" customWidth="1"/>
    <col min="2" max="2" width="17.5703125" style="2" customWidth="1"/>
    <col min="3" max="16384" width="9.140625" style="2"/>
  </cols>
  <sheetData>
    <row r="1" spans="1:3" s="4" customFormat="1" ht="15">
      <c r="A1" s="82" t="s">
        <v>12</v>
      </c>
      <c r="B1" s="83"/>
      <c r="C1"/>
    </row>
    <row r="2" spans="1:3" ht="15">
      <c r="A2" s="5"/>
      <c r="B2" s="6"/>
      <c r="C2" s="5"/>
    </row>
    <row r="3" spans="1:3" ht="15">
      <c r="A3" s="58" t="s">
        <v>13</v>
      </c>
      <c r="B3" s="6">
        <v>0.1</v>
      </c>
      <c r="C3" s="5"/>
    </row>
    <row r="4" spans="1:3" ht="15">
      <c r="A4" s="5"/>
      <c r="B4" s="5"/>
      <c r="C4" s="5"/>
    </row>
    <row r="5" spans="1:3" ht="15">
      <c r="A5" s="59" t="s">
        <v>14</v>
      </c>
      <c r="B5" s="60" t="s">
        <v>15</v>
      </c>
      <c r="C5" s="3"/>
    </row>
    <row r="6" spans="1:3" ht="12.75" customHeight="1">
      <c r="A6" s="9">
        <v>0</v>
      </c>
      <c r="B6" s="61">
        <v>-200000</v>
      </c>
      <c r="C6" s="3"/>
    </row>
    <row r="7" spans="1:3" ht="15">
      <c r="A7" s="9">
        <v>1</v>
      </c>
      <c r="B7" s="13">
        <v>20000</v>
      </c>
    </row>
    <row r="8" spans="1:3" ht="15">
      <c r="A8" s="9">
        <v>2</v>
      </c>
      <c r="B8" s="13">
        <f>B7+2500</f>
        <v>22500</v>
      </c>
    </row>
    <row r="9" spans="1:3" ht="15">
      <c r="A9" s="9">
        <v>3</v>
      </c>
      <c r="B9" s="13">
        <f t="shared" ref="B9:B16" si="0">B8+2500</f>
        <v>25000</v>
      </c>
    </row>
    <row r="10" spans="1:3" ht="15">
      <c r="A10" s="9">
        <v>4</v>
      </c>
      <c r="B10" s="13">
        <f t="shared" si="0"/>
        <v>27500</v>
      </c>
    </row>
    <row r="11" spans="1:3" ht="15">
      <c r="A11" s="9">
        <v>5</v>
      </c>
      <c r="B11" s="13">
        <f t="shared" si="0"/>
        <v>30000</v>
      </c>
    </row>
    <row r="12" spans="1:3" ht="15">
      <c r="A12" s="9">
        <v>6</v>
      </c>
      <c r="B12" s="13">
        <f t="shared" si="0"/>
        <v>32500</v>
      </c>
    </row>
    <row r="13" spans="1:3" ht="15">
      <c r="A13" s="9">
        <v>7</v>
      </c>
      <c r="B13" s="13">
        <f t="shared" si="0"/>
        <v>35000</v>
      </c>
    </row>
    <row r="14" spans="1:3" ht="15">
      <c r="A14" s="9">
        <v>8</v>
      </c>
      <c r="B14" s="13">
        <f t="shared" si="0"/>
        <v>37500</v>
      </c>
    </row>
    <row r="15" spans="1:3" ht="15">
      <c r="A15" s="9">
        <v>9</v>
      </c>
      <c r="B15" s="13">
        <f t="shared" si="0"/>
        <v>40000</v>
      </c>
    </row>
    <row r="16" spans="1:3" ht="15">
      <c r="A16" s="9">
        <v>10</v>
      </c>
      <c r="B16" s="13">
        <f t="shared" si="0"/>
        <v>42500</v>
      </c>
    </row>
    <row r="17" spans="1:2" ht="15">
      <c r="A17" s="9"/>
      <c r="B17" s="10"/>
    </row>
    <row r="18" spans="1:2" ht="15">
      <c r="A18" s="12" t="s">
        <v>0</v>
      </c>
      <c r="B18" s="61">
        <f>NPV($B$3,B7:B16)+B6</f>
        <v>-19880.302600672294</v>
      </c>
    </row>
  </sheetData>
  <mergeCells count="1">
    <mergeCell ref="A1:B1"/>
  </mergeCells>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sheetPr codeName="Sheet3"/>
  <dimension ref="A1:D22"/>
  <sheetViews>
    <sheetView workbookViewId="0">
      <selection activeCell="E39" sqref="E39"/>
    </sheetView>
  </sheetViews>
  <sheetFormatPr defaultRowHeight="15"/>
  <cols>
    <col min="1" max="1" width="19.85546875" style="5" customWidth="1"/>
    <col min="2" max="2" width="23.85546875" style="5" customWidth="1"/>
    <col min="3" max="3" width="7" style="5" customWidth="1"/>
    <col min="4" max="16384" width="9.140625" style="5"/>
  </cols>
  <sheetData>
    <row r="1" spans="1:4">
      <c r="A1" s="82" t="s">
        <v>16</v>
      </c>
      <c r="B1" s="83"/>
      <c r="C1"/>
    </row>
    <row r="2" spans="1:4">
      <c r="A2" s="14"/>
    </row>
    <row r="3" spans="1:4">
      <c r="A3" s="58" t="s">
        <v>13</v>
      </c>
      <c r="B3" s="6">
        <v>0.1</v>
      </c>
    </row>
    <row r="4" spans="1:4">
      <c r="A4" s="15"/>
      <c r="C4" s="6"/>
    </row>
    <row r="5" spans="1:4">
      <c r="D5" s="50"/>
    </row>
    <row r="6" spans="1:4">
      <c r="A6" s="59" t="s">
        <v>14</v>
      </c>
      <c r="B6" s="60" t="s">
        <v>15</v>
      </c>
      <c r="C6" s="16"/>
    </row>
    <row r="7" spans="1:4">
      <c r="A7" s="9">
        <v>0</v>
      </c>
      <c r="B7" s="62">
        <v>0</v>
      </c>
      <c r="C7" s="18"/>
    </row>
    <row r="8" spans="1:4">
      <c r="A8" s="9">
        <v>1</v>
      </c>
      <c r="B8" s="13">
        <v>20000</v>
      </c>
      <c r="C8" s="18"/>
    </row>
    <row r="9" spans="1:4">
      <c r="A9" s="9">
        <v>2</v>
      </c>
      <c r="B9" s="13">
        <f>B8+2500</f>
        <v>22500</v>
      </c>
      <c r="C9" s="18"/>
    </row>
    <row r="10" spans="1:4">
      <c r="A10" s="9">
        <v>3</v>
      </c>
      <c r="B10" s="13">
        <f t="shared" ref="B10:B17" si="0">B9+2500</f>
        <v>25000</v>
      </c>
      <c r="C10" s="18"/>
    </row>
    <row r="11" spans="1:4">
      <c r="A11" s="9">
        <v>4</v>
      </c>
      <c r="B11" s="13">
        <f t="shared" si="0"/>
        <v>27500</v>
      </c>
      <c r="C11" s="18"/>
    </row>
    <row r="12" spans="1:4">
      <c r="A12" s="9">
        <v>5</v>
      </c>
      <c r="B12" s="13">
        <f t="shared" si="0"/>
        <v>30000</v>
      </c>
      <c r="C12" s="18"/>
    </row>
    <row r="13" spans="1:4">
      <c r="A13" s="9">
        <v>6</v>
      </c>
      <c r="B13" s="13">
        <f t="shared" si="0"/>
        <v>32500</v>
      </c>
      <c r="C13" s="18"/>
    </row>
    <row r="14" spans="1:4">
      <c r="A14" s="9">
        <v>7</v>
      </c>
      <c r="B14" s="13">
        <f t="shared" si="0"/>
        <v>35000</v>
      </c>
      <c r="C14" s="18"/>
    </row>
    <row r="15" spans="1:4">
      <c r="A15" s="9">
        <v>8</v>
      </c>
      <c r="B15" s="13">
        <f t="shared" si="0"/>
        <v>37500</v>
      </c>
      <c r="C15" s="18"/>
    </row>
    <row r="16" spans="1:4">
      <c r="A16" s="9">
        <v>9</v>
      </c>
      <c r="B16" s="13">
        <f t="shared" si="0"/>
        <v>40000</v>
      </c>
      <c r="C16" s="18"/>
    </row>
    <row r="17" spans="1:3">
      <c r="A17" s="9">
        <v>10</v>
      </c>
      <c r="B17" s="13">
        <f t="shared" si="0"/>
        <v>42500</v>
      </c>
      <c r="C17" s="18"/>
    </row>
    <row r="18" spans="1:3">
      <c r="A18" s="9"/>
      <c r="B18" s="17"/>
      <c r="C18" s="18"/>
    </row>
    <row r="19" spans="1:3">
      <c r="B19" s="17"/>
      <c r="C19" s="18"/>
    </row>
    <row r="20" spans="1:3">
      <c r="A20" s="7" t="s">
        <v>1</v>
      </c>
      <c r="B20" s="62">
        <f>NPV($B$3,B8:B17)+B7</f>
        <v>180119.69739932771</v>
      </c>
      <c r="C20" s="18"/>
    </row>
    <row r="22" spans="1:3">
      <c r="B22" s="19"/>
    </row>
  </sheetData>
  <mergeCells count="1">
    <mergeCell ref="A1:B1"/>
  </mergeCells>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sheetPr codeName="Sheet4"/>
  <dimension ref="A1:D16"/>
  <sheetViews>
    <sheetView workbookViewId="0">
      <selection activeCell="G42" sqref="G42"/>
    </sheetView>
  </sheetViews>
  <sheetFormatPr defaultRowHeight="12.75"/>
  <cols>
    <col min="1" max="1" width="15.5703125" style="2" customWidth="1"/>
    <col min="2" max="2" width="17.42578125" style="2" customWidth="1"/>
    <col min="3" max="3" width="14" style="2" customWidth="1"/>
    <col min="4" max="4" width="15.140625" style="2" customWidth="1"/>
    <col min="5" max="16384" width="9.140625" style="2"/>
  </cols>
  <sheetData>
    <row r="1" spans="1:4" ht="15">
      <c r="A1" s="82" t="s">
        <v>17</v>
      </c>
      <c r="B1" s="83"/>
      <c r="C1" s="83"/>
      <c r="D1" s="83"/>
    </row>
    <row r="2" spans="1:4" ht="15">
      <c r="A2" s="5"/>
      <c r="B2" s="5"/>
      <c r="C2" s="5"/>
      <c r="D2" s="5"/>
    </row>
    <row r="3" spans="1:4" ht="15">
      <c r="A3" s="58" t="s">
        <v>18</v>
      </c>
      <c r="B3" s="6">
        <v>0.1</v>
      </c>
      <c r="C3" s="5"/>
      <c r="D3" s="5"/>
    </row>
    <row r="4" spans="1:4" ht="15">
      <c r="A4" s="5"/>
      <c r="B4" s="5"/>
      <c r="C4" s="5"/>
      <c r="D4" s="5"/>
    </row>
    <row r="5" spans="1:4" ht="15">
      <c r="A5" s="63" t="s">
        <v>14</v>
      </c>
      <c r="B5" s="64" t="s">
        <v>15</v>
      </c>
      <c r="C5" s="8"/>
      <c r="D5" s="5"/>
    </row>
    <row r="6" spans="1:4" ht="15">
      <c r="A6" s="9">
        <v>0</v>
      </c>
      <c r="B6" s="65">
        <v>30000</v>
      </c>
      <c r="C6" s="40"/>
      <c r="D6" s="5"/>
    </row>
    <row r="7" spans="1:4" ht="15">
      <c r="A7" s="9">
        <v>1</v>
      </c>
      <c r="B7" s="13">
        <v>30000</v>
      </c>
      <c r="C7" s="40"/>
      <c r="D7" s="5"/>
    </row>
    <row r="8" spans="1:4" ht="15">
      <c r="A8" s="9">
        <v>2</v>
      </c>
      <c r="B8" s="13">
        <v>32500</v>
      </c>
      <c r="C8" s="40"/>
      <c r="D8" s="5"/>
    </row>
    <row r="9" spans="1:4" ht="15">
      <c r="A9" s="9">
        <v>3</v>
      </c>
      <c r="B9" s="13">
        <v>32500</v>
      </c>
      <c r="C9" s="40"/>
      <c r="D9" s="5"/>
    </row>
    <row r="10" spans="1:4" ht="15">
      <c r="A10" s="9">
        <v>4</v>
      </c>
      <c r="B10" s="13">
        <v>35000</v>
      </c>
      <c r="C10" s="40"/>
      <c r="D10" s="5"/>
    </row>
    <row r="11" spans="1:4" ht="15">
      <c r="A11" s="9">
        <v>5</v>
      </c>
      <c r="B11" s="13">
        <v>35000</v>
      </c>
      <c r="C11" s="40"/>
      <c r="D11" s="5"/>
    </row>
    <row r="12" spans="1:4" ht="15">
      <c r="A12" s="9">
        <v>6</v>
      </c>
      <c r="B12" s="13">
        <v>40000</v>
      </c>
      <c r="C12" s="40"/>
      <c r="D12" s="5"/>
    </row>
    <row r="13" spans="1:4" ht="15">
      <c r="A13" s="9">
        <v>7</v>
      </c>
      <c r="B13" s="13">
        <v>40000</v>
      </c>
      <c r="C13" s="40"/>
      <c r="D13" s="5"/>
    </row>
    <row r="14" spans="1:4" ht="15">
      <c r="A14" s="9"/>
      <c r="B14" s="13"/>
      <c r="C14" s="40"/>
      <c r="D14" s="5"/>
    </row>
    <row r="15" spans="1:4" ht="15">
      <c r="A15" s="9"/>
      <c r="B15" s="40"/>
      <c r="C15" s="40"/>
      <c r="D15" s="5"/>
    </row>
    <row r="16" spans="1:4" ht="15">
      <c r="A16" s="7" t="s">
        <v>1</v>
      </c>
      <c r="B16" s="65">
        <f>NPV(B3,B7:B13)+B6</f>
        <v>197292.96161048717</v>
      </c>
      <c r="C16" s="40"/>
      <c r="D16" s="5"/>
    </row>
  </sheetData>
  <mergeCells count="1">
    <mergeCell ref="A1:D1"/>
  </mergeCells>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sheetPr codeName="Sheet5"/>
  <dimension ref="A1:E15"/>
  <sheetViews>
    <sheetView workbookViewId="0">
      <selection activeCell="H12" sqref="H12"/>
    </sheetView>
  </sheetViews>
  <sheetFormatPr defaultRowHeight="15"/>
  <cols>
    <col min="1" max="1" width="15.140625" style="5" customWidth="1"/>
    <col min="2" max="2" width="14.7109375" style="5" customWidth="1"/>
    <col min="3" max="3" width="18.28515625" style="5" customWidth="1"/>
    <col min="4" max="4" width="18.7109375" style="5" customWidth="1"/>
    <col min="5" max="5" width="12.28515625" style="5" bestFit="1" customWidth="1"/>
    <col min="6" max="16384" width="9.140625" style="5"/>
  </cols>
  <sheetData>
    <row r="1" spans="1:5">
      <c r="A1" s="82" t="s">
        <v>19</v>
      </c>
      <c r="B1" s="82"/>
      <c r="C1" s="82"/>
      <c r="D1" s="82"/>
      <c r="E1" s="82"/>
    </row>
    <row r="3" spans="1:5">
      <c r="A3" s="58" t="s">
        <v>18</v>
      </c>
      <c r="B3" s="6">
        <v>0.1</v>
      </c>
    </row>
    <row r="5" spans="1:5">
      <c r="A5" s="66" t="s">
        <v>14</v>
      </c>
      <c r="B5" s="63" t="s">
        <v>20</v>
      </c>
      <c r="C5" s="67" t="s">
        <v>21</v>
      </c>
      <c r="D5" s="68" t="s">
        <v>15</v>
      </c>
      <c r="E5" s="20"/>
    </row>
    <row r="6" spans="1:5">
      <c r="A6" s="21">
        <v>0</v>
      </c>
      <c r="B6" s="65">
        <v>30000</v>
      </c>
      <c r="C6" s="22"/>
      <c r="D6" s="65">
        <f>B6+C6</f>
        <v>30000</v>
      </c>
      <c r="E6" s="22"/>
    </row>
    <row r="7" spans="1:5">
      <c r="A7" s="21">
        <v>1</v>
      </c>
      <c r="B7" s="13">
        <v>30000</v>
      </c>
      <c r="C7" s="22"/>
      <c r="D7" s="13">
        <f t="shared" ref="D7:D13" si="0">B7+C7</f>
        <v>30000</v>
      </c>
      <c r="E7" s="22"/>
    </row>
    <row r="8" spans="1:5">
      <c r="A8" s="21">
        <v>2</v>
      </c>
      <c r="B8" s="13">
        <v>32500</v>
      </c>
      <c r="C8" s="22"/>
      <c r="D8" s="13">
        <f t="shared" si="0"/>
        <v>32500</v>
      </c>
      <c r="E8" s="22"/>
    </row>
    <row r="9" spans="1:5">
      <c r="A9" s="21">
        <v>3</v>
      </c>
      <c r="B9" s="13">
        <v>32500</v>
      </c>
      <c r="C9" s="22"/>
      <c r="D9" s="13">
        <f t="shared" si="0"/>
        <v>32500</v>
      </c>
      <c r="E9" s="22"/>
    </row>
    <row r="10" spans="1:5">
      <c r="A10" s="21">
        <v>4</v>
      </c>
      <c r="B10" s="13">
        <v>35000</v>
      </c>
      <c r="C10" s="22"/>
      <c r="D10" s="13">
        <f t="shared" si="0"/>
        <v>35000</v>
      </c>
      <c r="E10" s="22"/>
    </row>
    <row r="11" spans="1:5">
      <c r="A11" s="21">
        <v>5</v>
      </c>
      <c r="B11" s="13">
        <v>35000</v>
      </c>
      <c r="C11" s="22"/>
      <c r="D11" s="13">
        <f t="shared" si="0"/>
        <v>35000</v>
      </c>
      <c r="E11" s="22"/>
    </row>
    <row r="12" spans="1:5">
      <c r="A12" s="21">
        <v>6</v>
      </c>
      <c r="B12" s="13">
        <v>40000</v>
      </c>
      <c r="C12" s="22"/>
      <c r="D12" s="13">
        <f t="shared" si="0"/>
        <v>40000</v>
      </c>
      <c r="E12" s="22"/>
    </row>
    <row r="13" spans="1:5">
      <c r="A13" s="21">
        <v>7</v>
      </c>
      <c r="B13" s="13">
        <v>40000</v>
      </c>
      <c r="C13" s="13">
        <v>450000</v>
      </c>
      <c r="D13" s="13">
        <f t="shared" si="0"/>
        <v>490000</v>
      </c>
      <c r="E13" s="22"/>
    </row>
    <row r="14" spans="1:5">
      <c r="B14" s="22"/>
      <c r="E14" s="22"/>
    </row>
    <row r="15" spans="1:5">
      <c r="C15" s="23" t="s">
        <v>1</v>
      </c>
      <c r="D15" s="65">
        <f>NPV(B3,D7:D13)+D6</f>
        <v>428214.1148143051</v>
      </c>
    </row>
  </sheetData>
  <mergeCells count="1">
    <mergeCell ref="A1:E1"/>
  </mergeCells>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dimension ref="A1:E15"/>
  <sheetViews>
    <sheetView workbookViewId="0">
      <selection activeCell="I40" sqref="I40"/>
    </sheetView>
  </sheetViews>
  <sheetFormatPr defaultRowHeight="15"/>
  <cols>
    <col min="1" max="1" width="15.140625" style="5" customWidth="1"/>
    <col min="2" max="2" width="14.7109375" style="5" customWidth="1"/>
    <col min="3" max="3" width="17" style="5" customWidth="1"/>
    <col min="4" max="4" width="17.5703125" style="5" customWidth="1"/>
    <col min="5" max="5" width="12.28515625" style="5" bestFit="1" customWidth="1"/>
    <col min="6" max="16384" width="9.140625" style="5"/>
  </cols>
  <sheetData>
    <row r="1" spans="1:5">
      <c r="A1" s="82" t="s">
        <v>22</v>
      </c>
      <c r="B1" s="82"/>
      <c r="C1" s="82"/>
      <c r="D1" s="82"/>
      <c r="E1" s="82"/>
    </row>
    <row r="3" spans="1:5">
      <c r="A3" s="58" t="s">
        <v>18</v>
      </c>
      <c r="B3" s="6">
        <v>0.1</v>
      </c>
    </row>
    <row r="5" spans="1:5">
      <c r="A5" s="66" t="s">
        <v>14</v>
      </c>
      <c r="B5" s="63" t="s">
        <v>20</v>
      </c>
      <c r="C5" s="67" t="s">
        <v>21</v>
      </c>
      <c r="D5" s="68" t="s">
        <v>15</v>
      </c>
      <c r="E5" s="20"/>
    </row>
    <row r="6" spans="1:5">
      <c r="A6" s="24">
        <v>0</v>
      </c>
      <c r="B6" s="65">
        <v>30000</v>
      </c>
      <c r="C6" s="69">
        <v>-360000</v>
      </c>
      <c r="D6" s="65">
        <f>B6+C6</f>
        <v>-330000</v>
      </c>
      <c r="E6" s="22"/>
    </row>
    <row r="7" spans="1:5">
      <c r="A7" s="24">
        <v>1</v>
      </c>
      <c r="B7" s="13">
        <v>30000</v>
      </c>
      <c r="C7" s="22"/>
      <c r="D7" s="13">
        <f t="shared" ref="D7:D13" si="0">B7+C7</f>
        <v>30000</v>
      </c>
      <c r="E7" s="22"/>
    </row>
    <row r="8" spans="1:5">
      <c r="A8" s="24">
        <v>2</v>
      </c>
      <c r="B8" s="13">
        <v>32500</v>
      </c>
      <c r="C8" s="22"/>
      <c r="D8" s="13">
        <f t="shared" si="0"/>
        <v>32500</v>
      </c>
      <c r="E8" s="22"/>
    </row>
    <row r="9" spans="1:5">
      <c r="A9" s="24">
        <v>3</v>
      </c>
      <c r="B9" s="13">
        <v>32500</v>
      </c>
      <c r="C9" s="22"/>
      <c r="D9" s="13">
        <f t="shared" si="0"/>
        <v>32500</v>
      </c>
      <c r="E9" s="22"/>
    </row>
    <row r="10" spans="1:5">
      <c r="A10" s="24">
        <v>4</v>
      </c>
      <c r="B10" s="13">
        <v>35000</v>
      </c>
      <c r="C10" s="22"/>
      <c r="D10" s="13">
        <f t="shared" si="0"/>
        <v>35000</v>
      </c>
      <c r="E10" s="22"/>
    </row>
    <row r="11" spans="1:5">
      <c r="A11" s="24">
        <v>5</v>
      </c>
      <c r="B11" s="13">
        <v>35000</v>
      </c>
      <c r="C11" s="22"/>
      <c r="D11" s="13">
        <f t="shared" si="0"/>
        <v>35000</v>
      </c>
      <c r="E11" s="22"/>
    </row>
    <row r="12" spans="1:5">
      <c r="A12" s="24">
        <v>6</v>
      </c>
      <c r="B12" s="13">
        <v>40000</v>
      </c>
      <c r="C12" s="22"/>
      <c r="D12" s="13">
        <f t="shared" si="0"/>
        <v>40000</v>
      </c>
      <c r="E12" s="22"/>
    </row>
    <row r="13" spans="1:5">
      <c r="A13" s="24">
        <v>7</v>
      </c>
      <c r="B13" s="13">
        <v>40000</v>
      </c>
      <c r="C13" s="13">
        <v>450000</v>
      </c>
      <c r="D13" s="13">
        <f t="shared" si="0"/>
        <v>490000</v>
      </c>
      <c r="E13" s="22"/>
    </row>
    <row r="14" spans="1:5">
      <c r="B14" s="22"/>
      <c r="E14" s="22"/>
    </row>
    <row r="15" spans="1:5">
      <c r="C15" s="23" t="s">
        <v>1</v>
      </c>
      <c r="D15" s="65">
        <f>NPV(B3,D7:D13)+D6</f>
        <v>68214.114814305096</v>
      </c>
    </row>
  </sheetData>
  <mergeCells count="1">
    <mergeCell ref="A1:E1"/>
  </mergeCells>
  <pageMargins left="0.75" right="0.75" top="1" bottom="1" header="0.5" footer="0.5"/>
  <pageSetup paperSize="9" orientation="portrait" horizontalDpi="1200" verticalDpi="0" r:id="rId1"/>
  <headerFooter alignWithMargins="0"/>
</worksheet>
</file>

<file path=xl/worksheets/sheet7.xml><?xml version="1.0" encoding="utf-8"?>
<worksheet xmlns="http://schemas.openxmlformats.org/spreadsheetml/2006/main" xmlns:r="http://schemas.openxmlformats.org/officeDocument/2006/relationships">
  <sheetPr codeName="Sheet6"/>
  <dimension ref="A1:F19"/>
  <sheetViews>
    <sheetView workbookViewId="0">
      <selection activeCell="K14" sqref="K14"/>
    </sheetView>
  </sheetViews>
  <sheetFormatPr defaultRowHeight="15"/>
  <cols>
    <col min="1" max="1" width="15.140625" style="5" customWidth="1"/>
    <col min="2" max="2" width="17.85546875" style="5" customWidth="1"/>
    <col min="3" max="3" width="16.5703125" style="5" customWidth="1"/>
    <col min="4" max="4" width="14.7109375" style="5" bestFit="1" customWidth="1"/>
    <col min="5" max="5" width="17.42578125" style="5" customWidth="1"/>
    <col min="6" max="6" width="12.28515625" style="5" bestFit="1" customWidth="1"/>
    <col min="7" max="16384" width="9.140625" style="5"/>
  </cols>
  <sheetData>
    <row r="1" spans="1:6">
      <c r="A1" s="82" t="s">
        <v>23</v>
      </c>
      <c r="B1" s="82"/>
      <c r="C1" s="82"/>
      <c r="D1" s="82"/>
      <c r="E1" s="82"/>
      <c r="F1" s="82"/>
    </row>
    <row r="3" spans="1:6">
      <c r="A3" s="58" t="s">
        <v>18</v>
      </c>
      <c r="B3" s="6">
        <v>0.1</v>
      </c>
    </row>
    <row r="5" spans="1:6">
      <c r="A5" s="66" t="s">
        <v>14</v>
      </c>
      <c r="B5" s="67" t="s">
        <v>21</v>
      </c>
      <c r="C5" s="67" t="s">
        <v>24</v>
      </c>
      <c r="D5" s="67" t="s">
        <v>25</v>
      </c>
      <c r="E5" s="68" t="s">
        <v>15</v>
      </c>
      <c r="F5" s="20"/>
    </row>
    <row r="6" spans="1:6">
      <c r="A6" s="21">
        <v>0</v>
      </c>
      <c r="B6" s="65">
        <v>-475000</v>
      </c>
      <c r="C6" s="65">
        <v>0</v>
      </c>
      <c r="D6" s="65">
        <v>-25000</v>
      </c>
      <c r="E6" s="65">
        <f>SUM(B6:D6)</f>
        <v>-500000</v>
      </c>
      <c r="F6" s="22"/>
    </row>
    <row r="7" spans="1:6">
      <c r="A7" s="21">
        <v>1</v>
      </c>
      <c r="B7" s="13">
        <v>0</v>
      </c>
      <c r="C7" s="13">
        <v>0</v>
      </c>
      <c r="D7" s="13">
        <v>-25000</v>
      </c>
      <c r="E7" s="13">
        <f t="shared" ref="E7:E16" si="0">SUM(B7:D7)</f>
        <v>-25000</v>
      </c>
      <c r="F7" s="22"/>
    </row>
    <row r="8" spans="1:6">
      <c r="A8" s="21">
        <v>2</v>
      </c>
      <c r="B8" s="13">
        <v>0</v>
      </c>
      <c r="C8" s="13">
        <v>20000</v>
      </c>
      <c r="D8" s="13">
        <v>-25000</v>
      </c>
      <c r="E8" s="13">
        <f t="shared" si="0"/>
        <v>-5000</v>
      </c>
      <c r="F8" s="22"/>
    </row>
    <row r="9" spans="1:6">
      <c r="A9" s="21">
        <v>3</v>
      </c>
      <c r="B9" s="13">
        <v>0</v>
      </c>
      <c r="C9" s="13">
        <v>40000</v>
      </c>
      <c r="D9" s="13">
        <v>-25000</v>
      </c>
      <c r="E9" s="13">
        <f t="shared" si="0"/>
        <v>15000</v>
      </c>
      <c r="F9" s="22"/>
    </row>
    <row r="10" spans="1:6">
      <c r="A10" s="21">
        <v>4</v>
      </c>
      <c r="B10" s="13">
        <v>0</v>
      </c>
      <c r="C10" s="13">
        <v>100000</v>
      </c>
      <c r="D10" s="13">
        <v>-25000</v>
      </c>
      <c r="E10" s="13">
        <f t="shared" si="0"/>
        <v>75000</v>
      </c>
      <c r="F10" s="22"/>
    </row>
    <row r="11" spans="1:6">
      <c r="A11" s="21">
        <v>5</v>
      </c>
      <c r="B11" s="13">
        <v>-225000</v>
      </c>
      <c r="C11" s="13">
        <v>175000</v>
      </c>
      <c r="D11" s="13">
        <v>-25000</v>
      </c>
      <c r="E11" s="13">
        <f t="shared" si="0"/>
        <v>-75000</v>
      </c>
      <c r="F11" s="22"/>
    </row>
    <row r="12" spans="1:6">
      <c r="A12" s="21">
        <v>6</v>
      </c>
      <c r="B12" s="13">
        <v>0</v>
      </c>
      <c r="C12" s="13">
        <v>200000</v>
      </c>
      <c r="D12" s="13">
        <v>-25000</v>
      </c>
      <c r="E12" s="13">
        <f t="shared" si="0"/>
        <v>175000</v>
      </c>
      <c r="F12" s="22"/>
    </row>
    <row r="13" spans="1:6">
      <c r="A13" s="21">
        <v>7</v>
      </c>
      <c r="B13" s="13">
        <v>0</v>
      </c>
      <c r="C13" s="13">
        <v>250000</v>
      </c>
      <c r="D13" s="13">
        <v>-25000</v>
      </c>
      <c r="E13" s="13">
        <f t="shared" si="0"/>
        <v>225000</v>
      </c>
      <c r="F13" s="22"/>
    </row>
    <row r="14" spans="1:6">
      <c r="A14" s="21">
        <v>8</v>
      </c>
      <c r="B14" s="13">
        <v>0</v>
      </c>
      <c r="C14" s="13">
        <v>275000</v>
      </c>
      <c r="D14" s="13">
        <v>-25000</v>
      </c>
      <c r="E14" s="13">
        <f t="shared" si="0"/>
        <v>250000</v>
      </c>
      <c r="F14" s="22"/>
    </row>
    <row r="15" spans="1:6">
      <c r="A15" s="21">
        <v>9</v>
      </c>
      <c r="B15" s="13">
        <v>0</v>
      </c>
      <c r="C15" s="13">
        <v>275000</v>
      </c>
      <c r="D15" s="13">
        <v>-25000</v>
      </c>
      <c r="E15" s="13">
        <f t="shared" si="0"/>
        <v>250000</v>
      </c>
      <c r="F15" s="22"/>
    </row>
    <row r="16" spans="1:6">
      <c r="A16" s="21">
        <v>10</v>
      </c>
      <c r="B16" s="13">
        <v>0</v>
      </c>
      <c r="C16" s="13">
        <v>275000</v>
      </c>
      <c r="D16" s="13">
        <v>-25000</v>
      </c>
      <c r="E16" s="13">
        <f t="shared" si="0"/>
        <v>250000</v>
      </c>
      <c r="F16" s="22"/>
    </row>
    <row r="17" spans="1:6">
      <c r="A17" s="21"/>
      <c r="B17" s="13"/>
      <c r="C17" s="13"/>
      <c r="D17" s="13"/>
      <c r="E17" s="13"/>
      <c r="F17" s="22"/>
    </row>
    <row r="18" spans="1:6">
      <c r="B18" s="22"/>
      <c r="F18" s="22"/>
    </row>
    <row r="19" spans="1:6">
      <c r="C19" s="23" t="s">
        <v>1</v>
      </c>
      <c r="D19" s="23"/>
      <c r="E19" s="65">
        <f>NPV(B3,E7:E16)+E6</f>
        <v>22347.714168493054</v>
      </c>
    </row>
  </sheetData>
  <mergeCells count="1">
    <mergeCell ref="A1:F1"/>
  </mergeCells>
  <pageMargins left="0.7" right="0.7" top="0.75" bottom="0.75" header="0.3" footer="0.3"/>
  <ignoredErrors>
    <ignoredError sqref="E15" formulaRange="1"/>
  </ignoredErrors>
</worksheet>
</file>

<file path=xl/worksheets/sheet8.xml><?xml version="1.0" encoding="utf-8"?>
<worksheet xmlns="http://schemas.openxmlformats.org/spreadsheetml/2006/main" xmlns:r="http://schemas.openxmlformats.org/officeDocument/2006/relationships">
  <sheetPr codeName="Sheet8"/>
  <dimension ref="A1:G35"/>
  <sheetViews>
    <sheetView topLeftCell="A23" workbookViewId="0">
      <selection activeCell="M48" sqref="M48:N48"/>
    </sheetView>
  </sheetViews>
  <sheetFormatPr defaultRowHeight="15"/>
  <cols>
    <col min="1" max="1" width="36.5703125" style="5" customWidth="1"/>
    <col min="2" max="2" width="15.85546875" style="5" customWidth="1"/>
    <col min="3" max="3" width="18" style="5" customWidth="1"/>
    <col min="4" max="4" width="17.7109375" style="5" customWidth="1"/>
    <col min="5" max="5" width="9.140625" style="5"/>
    <col min="6" max="6" width="11.28515625" style="5" bestFit="1" customWidth="1"/>
    <col min="7" max="16384" width="9.140625" style="5"/>
  </cols>
  <sheetData>
    <row r="1" spans="1:7">
      <c r="A1" s="82" t="s">
        <v>26</v>
      </c>
      <c r="B1" s="82"/>
      <c r="C1" s="82"/>
      <c r="D1" s="82"/>
    </row>
    <row r="3" spans="1:7">
      <c r="A3" s="14" t="s">
        <v>27</v>
      </c>
      <c r="C3" s="6">
        <v>7.0000000000000007E-2</v>
      </c>
    </row>
    <row r="4" spans="1:7">
      <c r="A4" s="14" t="s">
        <v>28</v>
      </c>
      <c r="C4" s="25">
        <v>4</v>
      </c>
    </row>
    <row r="5" spans="1:7">
      <c r="A5" s="14" t="s">
        <v>29</v>
      </c>
      <c r="C5" s="26">
        <f>NOMINAL(C3,C4)/C4</f>
        <v>1.7058525001811375E-2</v>
      </c>
      <c r="D5" s="5" t="str">
        <f>CHOOSE(C4,"Yearly","Semi-annually","","Kwartalnie","","Bi-monthly","","","","","","Monthly")</f>
        <v>Kwartalnie</v>
      </c>
    </row>
    <row r="7" spans="1:7">
      <c r="A7" s="51" t="s">
        <v>30</v>
      </c>
      <c r="B7" s="41" t="s">
        <v>31</v>
      </c>
      <c r="C7" s="41" t="s">
        <v>21</v>
      </c>
      <c r="D7" s="41" t="s">
        <v>15</v>
      </c>
      <c r="F7" s="27"/>
    </row>
    <row r="8" spans="1:7">
      <c r="A8" s="21">
        <v>0</v>
      </c>
      <c r="B8" s="71">
        <v>12000</v>
      </c>
      <c r="C8" s="71">
        <v>-700000</v>
      </c>
      <c r="D8" s="71">
        <f t="shared" ref="D8:D20" si="0">B8+C8</f>
        <v>-688000</v>
      </c>
      <c r="F8" s="27"/>
    </row>
    <row r="9" spans="1:7">
      <c r="A9" s="21">
        <v>1</v>
      </c>
      <c r="B9" s="36">
        <v>12000</v>
      </c>
      <c r="C9" s="36"/>
      <c r="D9" s="36">
        <f t="shared" si="0"/>
        <v>12000</v>
      </c>
    </row>
    <row r="10" spans="1:7">
      <c r="A10" s="21">
        <v>2</v>
      </c>
      <c r="B10" s="36">
        <v>12000</v>
      </c>
      <c r="C10" s="36"/>
      <c r="D10" s="36">
        <f t="shared" si="0"/>
        <v>12000</v>
      </c>
    </row>
    <row r="11" spans="1:7">
      <c r="A11" s="21">
        <v>3</v>
      </c>
      <c r="B11" s="36">
        <v>12000</v>
      </c>
      <c r="C11" s="36"/>
      <c r="D11" s="36">
        <f t="shared" si="0"/>
        <v>12000</v>
      </c>
    </row>
    <row r="12" spans="1:7">
      <c r="A12" s="21">
        <v>4</v>
      </c>
      <c r="B12" s="36">
        <v>12000</v>
      </c>
      <c r="C12" s="36"/>
      <c r="D12" s="36">
        <f t="shared" si="0"/>
        <v>12000</v>
      </c>
    </row>
    <row r="13" spans="1:7">
      <c r="A13" s="21">
        <v>5</v>
      </c>
      <c r="B13" s="36">
        <v>12000</v>
      </c>
      <c r="C13" s="36"/>
      <c r="D13" s="36">
        <f t="shared" si="0"/>
        <v>12000</v>
      </c>
      <c r="F13" s="19"/>
    </row>
    <row r="14" spans="1:7">
      <c r="A14" s="21">
        <v>6</v>
      </c>
      <c r="B14" s="36">
        <v>12000</v>
      </c>
      <c r="C14" s="36"/>
      <c r="D14" s="36">
        <f t="shared" si="0"/>
        <v>12000</v>
      </c>
    </row>
    <row r="15" spans="1:7">
      <c r="A15" s="21">
        <v>7</v>
      </c>
      <c r="B15" s="36">
        <v>12000</v>
      </c>
      <c r="C15" s="36"/>
      <c r="D15" s="36">
        <f t="shared" si="0"/>
        <v>12000</v>
      </c>
      <c r="G15" s="29"/>
    </row>
    <row r="16" spans="1:7">
      <c r="A16" s="21">
        <v>8</v>
      </c>
      <c r="B16" s="36">
        <v>12000</v>
      </c>
      <c r="C16" s="36"/>
      <c r="D16" s="36">
        <f t="shared" si="0"/>
        <v>12000</v>
      </c>
    </row>
    <row r="17" spans="1:4">
      <c r="A17" s="21">
        <v>9</v>
      </c>
      <c r="B17" s="36">
        <v>12000</v>
      </c>
      <c r="C17" s="36"/>
      <c r="D17" s="36">
        <f t="shared" si="0"/>
        <v>12000</v>
      </c>
    </row>
    <row r="18" spans="1:4">
      <c r="A18" s="21">
        <v>10</v>
      </c>
      <c r="B18" s="36">
        <v>12000</v>
      </c>
      <c r="C18" s="36"/>
      <c r="D18" s="36">
        <f t="shared" si="0"/>
        <v>12000</v>
      </c>
    </row>
    <row r="19" spans="1:4">
      <c r="A19" s="21">
        <v>11</v>
      </c>
      <c r="B19" s="36">
        <v>12000</v>
      </c>
      <c r="C19" s="36"/>
      <c r="D19" s="36">
        <f t="shared" si="0"/>
        <v>12000</v>
      </c>
    </row>
    <row r="20" spans="1:4">
      <c r="A20" s="21">
        <v>12</v>
      </c>
      <c r="B20" s="36"/>
      <c r="C20" s="36">
        <v>900000</v>
      </c>
      <c r="D20" s="36">
        <f t="shared" si="0"/>
        <v>900000</v>
      </c>
    </row>
    <row r="21" spans="1:4">
      <c r="B21" s="28"/>
      <c r="C21" s="28"/>
      <c r="D21" s="28"/>
    </row>
    <row r="22" spans="1:4">
      <c r="B22" s="28"/>
      <c r="C22" s="30" t="s">
        <v>2</v>
      </c>
      <c r="D22" s="71">
        <f>NPV(C5,D8:D20)*(1+C5)</f>
        <v>166099.71791474288</v>
      </c>
    </row>
    <row r="24" spans="1:4">
      <c r="A24" s="84" t="s">
        <v>32</v>
      </c>
      <c r="B24" s="85"/>
      <c r="C24" s="85"/>
      <c r="D24" s="85"/>
    </row>
    <row r="26" spans="1:4">
      <c r="A26" s="51" t="s">
        <v>30</v>
      </c>
      <c r="B26" s="51" t="s">
        <v>31</v>
      </c>
      <c r="C26" s="51" t="s">
        <v>21</v>
      </c>
      <c r="D26" s="51" t="s">
        <v>15</v>
      </c>
    </row>
    <row r="27" spans="1:4">
      <c r="A27" s="21">
        <v>0</v>
      </c>
      <c r="B27" s="35"/>
      <c r="C27" s="71">
        <v>-700000</v>
      </c>
      <c r="D27" s="71">
        <f>B27+C27</f>
        <v>-700000</v>
      </c>
    </row>
    <row r="28" spans="1:4">
      <c r="A28" s="21">
        <v>1</v>
      </c>
      <c r="B28" s="36">
        <v>48000</v>
      </c>
      <c r="C28" s="36"/>
      <c r="D28" s="36">
        <f>B28+C28</f>
        <v>48000</v>
      </c>
    </row>
    <row r="29" spans="1:4">
      <c r="A29" s="21">
        <v>2</v>
      </c>
      <c r="B29" s="36">
        <v>48000</v>
      </c>
      <c r="C29" s="36"/>
      <c r="D29" s="36">
        <f>B29+C29</f>
        <v>48000</v>
      </c>
    </row>
    <row r="30" spans="1:4">
      <c r="A30" s="21">
        <v>3</v>
      </c>
      <c r="B30" s="36">
        <v>48000</v>
      </c>
      <c r="C30" s="36">
        <v>900000</v>
      </c>
      <c r="D30" s="36">
        <f>B30+C30</f>
        <v>948000</v>
      </c>
    </row>
    <row r="31" spans="1:4">
      <c r="B31" s="28"/>
      <c r="C31" s="28"/>
      <c r="D31" s="28"/>
    </row>
    <row r="32" spans="1:4">
      <c r="B32" s="32"/>
      <c r="C32" s="33" t="s">
        <v>2</v>
      </c>
      <c r="D32" s="71">
        <f>NPV(C3,D27:D30)*(1+C3)</f>
        <v>160635.25933375384</v>
      </c>
    </row>
    <row r="33" spans="1:4">
      <c r="B33" s="32"/>
      <c r="C33" s="32"/>
      <c r="D33" s="32"/>
    </row>
    <row r="34" spans="1:4" ht="30">
      <c r="A34" s="70" t="s">
        <v>33</v>
      </c>
      <c r="B34" s="32"/>
      <c r="C34" s="32"/>
      <c r="D34" s="72">
        <f>D22-D32</f>
        <v>5464.4585809890414</v>
      </c>
    </row>
    <row r="35" spans="1:4">
      <c r="D35" s="34">
        <f>D34/D22</f>
        <v>3.2898662620209185E-2</v>
      </c>
    </row>
  </sheetData>
  <mergeCells count="2">
    <mergeCell ref="A1:D1"/>
    <mergeCell ref="A24:D24"/>
  </mergeCells>
  <dataValidations count="1">
    <dataValidation type="list" allowBlank="1" showInputMessage="1" showErrorMessage="1" errorTitle="Homer Says" error="Doh!&#10;&#10;Select Nominal or Effective!" promptTitle="Choice of Interest Regime" prompt="Select Nominal or Effective&#10;&#10;DO NOT PASTE OVER THIS CELL" sqref="C65537 IY65537 SU65537 ACQ65537 AMM65537 AWI65537 BGE65537 BQA65537 BZW65537 CJS65537 CTO65537 DDK65537 DNG65537 DXC65537 EGY65537 EQU65537 FAQ65537 FKM65537 FUI65537 GEE65537 GOA65537 GXW65537 HHS65537 HRO65537 IBK65537 ILG65537 IVC65537 JEY65537 JOU65537 JYQ65537 KIM65537 KSI65537 LCE65537 LMA65537 LVW65537 MFS65537 MPO65537 MZK65537 NJG65537 NTC65537 OCY65537 OMU65537 OWQ65537 PGM65537 PQI65537 QAE65537 QKA65537 QTW65537 RDS65537 RNO65537 RXK65537 SHG65537 SRC65537 TAY65537 TKU65537 TUQ65537 UEM65537 UOI65537 UYE65537 VIA65537 VRW65537 WBS65537 WLO65537 WVK65537 C131073 IY131073 SU131073 ACQ131073 AMM131073 AWI131073 BGE131073 BQA131073 BZW131073 CJS131073 CTO131073 DDK131073 DNG131073 DXC131073 EGY131073 EQU131073 FAQ131073 FKM131073 FUI131073 GEE131073 GOA131073 GXW131073 HHS131073 HRO131073 IBK131073 ILG131073 IVC131073 JEY131073 JOU131073 JYQ131073 KIM131073 KSI131073 LCE131073 LMA131073 LVW131073 MFS131073 MPO131073 MZK131073 NJG131073 NTC131073 OCY131073 OMU131073 OWQ131073 PGM131073 PQI131073 QAE131073 QKA131073 QTW131073 RDS131073 RNO131073 RXK131073 SHG131073 SRC131073 TAY131073 TKU131073 TUQ131073 UEM131073 UOI131073 UYE131073 VIA131073 VRW131073 WBS131073 WLO131073 WVK131073 C196609 IY196609 SU196609 ACQ196609 AMM196609 AWI196609 BGE196609 BQA196609 BZW196609 CJS196609 CTO196609 DDK196609 DNG196609 DXC196609 EGY196609 EQU196609 FAQ196609 FKM196609 FUI196609 GEE196609 GOA196609 GXW196609 HHS196609 HRO196609 IBK196609 ILG196609 IVC196609 JEY196609 JOU196609 JYQ196609 KIM196609 KSI196609 LCE196609 LMA196609 LVW196609 MFS196609 MPO196609 MZK196609 NJG196609 NTC196609 OCY196609 OMU196609 OWQ196609 PGM196609 PQI196609 QAE196609 QKA196609 QTW196609 RDS196609 RNO196609 RXK196609 SHG196609 SRC196609 TAY196609 TKU196609 TUQ196609 UEM196609 UOI196609 UYE196609 VIA196609 VRW196609 WBS196609 WLO196609 WVK196609 C262145 IY262145 SU262145 ACQ262145 AMM262145 AWI262145 BGE262145 BQA262145 BZW262145 CJS262145 CTO262145 DDK262145 DNG262145 DXC262145 EGY262145 EQU262145 FAQ262145 FKM262145 FUI262145 GEE262145 GOA262145 GXW262145 HHS262145 HRO262145 IBK262145 ILG262145 IVC262145 JEY262145 JOU262145 JYQ262145 KIM262145 KSI262145 LCE262145 LMA262145 LVW262145 MFS262145 MPO262145 MZK262145 NJG262145 NTC262145 OCY262145 OMU262145 OWQ262145 PGM262145 PQI262145 QAE262145 QKA262145 QTW262145 RDS262145 RNO262145 RXK262145 SHG262145 SRC262145 TAY262145 TKU262145 TUQ262145 UEM262145 UOI262145 UYE262145 VIA262145 VRW262145 WBS262145 WLO262145 WVK262145 C327681 IY327681 SU327681 ACQ327681 AMM327681 AWI327681 BGE327681 BQA327681 BZW327681 CJS327681 CTO327681 DDK327681 DNG327681 DXC327681 EGY327681 EQU327681 FAQ327681 FKM327681 FUI327681 GEE327681 GOA327681 GXW327681 HHS327681 HRO327681 IBK327681 ILG327681 IVC327681 JEY327681 JOU327681 JYQ327681 KIM327681 KSI327681 LCE327681 LMA327681 LVW327681 MFS327681 MPO327681 MZK327681 NJG327681 NTC327681 OCY327681 OMU327681 OWQ327681 PGM327681 PQI327681 QAE327681 QKA327681 QTW327681 RDS327681 RNO327681 RXK327681 SHG327681 SRC327681 TAY327681 TKU327681 TUQ327681 UEM327681 UOI327681 UYE327681 VIA327681 VRW327681 WBS327681 WLO327681 WVK327681 C393217 IY393217 SU393217 ACQ393217 AMM393217 AWI393217 BGE393217 BQA393217 BZW393217 CJS393217 CTO393217 DDK393217 DNG393217 DXC393217 EGY393217 EQU393217 FAQ393217 FKM393217 FUI393217 GEE393217 GOA393217 GXW393217 HHS393217 HRO393217 IBK393217 ILG393217 IVC393217 JEY393217 JOU393217 JYQ393217 KIM393217 KSI393217 LCE393217 LMA393217 LVW393217 MFS393217 MPO393217 MZK393217 NJG393217 NTC393217 OCY393217 OMU393217 OWQ393217 PGM393217 PQI393217 QAE393217 QKA393217 QTW393217 RDS393217 RNO393217 RXK393217 SHG393217 SRC393217 TAY393217 TKU393217 TUQ393217 UEM393217 UOI393217 UYE393217 VIA393217 VRW393217 WBS393217 WLO393217 WVK393217 C458753 IY458753 SU458753 ACQ458753 AMM458753 AWI458753 BGE458753 BQA458753 BZW458753 CJS458753 CTO458753 DDK458753 DNG458753 DXC458753 EGY458753 EQU458753 FAQ458753 FKM458753 FUI458753 GEE458753 GOA458753 GXW458753 HHS458753 HRO458753 IBK458753 ILG458753 IVC458753 JEY458753 JOU458753 JYQ458753 KIM458753 KSI458753 LCE458753 LMA458753 LVW458753 MFS458753 MPO458753 MZK458753 NJG458753 NTC458753 OCY458753 OMU458753 OWQ458753 PGM458753 PQI458753 QAE458753 QKA458753 QTW458753 RDS458753 RNO458753 RXK458753 SHG458753 SRC458753 TAY458753 TKU458753 TUQ458753 UEM458753 UOI458753 UYE458753 VIA458753 VRW458753 WBS458753 WLO458753 WVK458753 C524289 IY524289 SU524289 ACQ524289 AMM524289 AWI524289 BGE524289 BQA524289 BZW524289 CJS524289 CTO524289 DDK524289 DNG524289 DXC524289 EGY524289 EQU524289 FAQ524289 FKM524289 FUI524289 GEE524289 GOA524289 GXW524289 HHS524289 HRO524289 IBK524289 ILG524289 IVC524289 JEY524289 JOU524289 JYQ524289 KIM524289 KSI524289 LCE524289 LMA524289 LVW524289 MFS524289 MPO524289 MZK524289 NJG524289 NTC524289 OCY524289 OMU524289 OWQ524289 PGM524289 PQI524289 QAE524289 QKA524289 QTW524289 RDS524289 RNO524289 RXK524289 SHG524289 SRC524289 TAY524289 TKU524289 TUQ524289 UEM524289 UOI524289 UYE524289 VIA524289 VRW524289 WBS524289 WLO524289 WVK524289 C589825 IY589825 SU589825 ACQ589825 AMM589825 AWI589825 BGE589825 BQA589825 BZW589825 CJS589825 CTO589825 DDK589825 DNG589825 DXC589825 EGY589825 EQU589825 FAQ589825 FKM589825 FUI589825 GEE589825 GOA589825 GXW589825 HHS589825 HRO589825 IBK589825 ILG589825 IVC589825 JEY589825 JOU589825 JYQ589825 KIM589825 KSI589825 LCE589825 LMA589825 LVW589825 MFS589825 MPO589825 MZK589825 NJG589825 NTC589825 OCY589825 OMU589825 OWQ589825 PGM589825 PQI589825 QAE589825 QKA589825 QTW589825 RDS589825 RNO589825 RXK589825 SHG589825 SRC589825 TAY589825 TKU589825 TUQ589825 UEM589825 UOI589825 UYE589825 VIA589825 VRW589825 WBS589825 WLO589825 WVK589825 C655361 IY655361 SU655361 ACQ655361 AMM655361 AWI655361 BGE655361 BQA655361 BZW655361 CJS655361 CTO655361 DDK655361 DNG655361 DXC655361 EGY655361 EQU655361 FAQ655361 FKM655361 FUI655361 GEE655361 GOA655361 GXW655361 HHS655361 HRO655361 IBK655361 ILG655361 IVC655361 JEY655361 JOU655361 JYQ655361 KIM655361 KSI655361 LCE655361 LMA655361 LVW655361 MFS655361 MPO655361 MZK655361 NJG655361 NTC655361 OCY655361 OMU655361 OWQ655361 PGM655361 PQI655361 QAE655361 QKA655361 QTW655361 RDS655361 RNO655361 RXK655361 SHG655361 SRC655361 TAY655361 TKU655361 TUQ655361 UEM655361 UOI655361 UYE655361 VIA655361 VRW655361 WBS655361 WLO655361 WVK655361 C720897 IY720897 SU720897 ACQ720897 AMM720897 AWI720897 BGE720897 BQA720897 BZW720897 CJS720897 CTO720897 DDK720897 DNG720897 DXC720897 EGY720897 EQU720897 FAQ720897 FKM720897 FUI720897 GEE720897 GOA720897 GXW720897 HHS720897 HRO720897 IBK720897 ILG720897 IVC720897 JEY720897 JOU720897 JYQ720897 KIM720897 KSI720897 LCE720897 LMA720897 LVW720897 MFS720897 MPO720897 MZK720897 NJG720897 NTC720897 OCY720897 OMU720897 OWQ720897 PGM720897 PQI720897 QAE720897 QKA720897 QTW720897 RDS720897 RNO720897 RXK720897 SHG720897 SRC720897 TAY720897 TKU720897 TUQ720897 UEM720897 UOI720897 UYE720897 VIA720897 VRW720897 WBS720897 WLO720897 WVK720897 C786433 IY786433 SU786433 ACQ786433 AMM786433 AWI786433 BGE786433 BQA786433 BZW786433 CJS786433 CTO786433 DDK786433 DNG786433 DXC786433 EGY786433 EQU786433 FAQ786433 FKM786433 FUI786433 GEE786433 GOA786433 GXW786433 HHS786433 HRO786433 IBK786433 ILG786433 IVC786433 JEY786433 JOU786433 JYQ786433 KIM786433 KSI786433 LCE786433 LMA786433 LVW786433 MFS786433 MPO786433 MZK786433 NJG786433 NTC786433 OCY786433 OMU786433 OWQ786433 PGM786433 PQI786433 QAE786433 QKA786433 QTW786433 RDS786433 RNO786433 RXK786433 SHG786433 SRC786433 TAY786433 TKU786433 TUQ786433 UEM786433 UOI786433 UYE786433 VIA786433 VRW786433 WBS786433 WLO786433 WVK786433 C851969 IY851969 SU851969 ACQ851969 AMM851969 AWI851969 BGE851969 BQA851969 BZW851969 CJS851969 CTO851969 DDK851969 DNG851969 DXC851969 EGY851969 EQU851969 FAQ851969 FKM851969 FUI851969 GEE851969 GOA851969 GXW851969 HHS851969 HRO851969 IBK851969 ILG851969 IVC851969 JEY851969 JOU851969 JYQ851969 KIM851969 KSI851969 LCE851969 LMA851969 LVW851969 MFS851969 MPO851969 MZK851969 NJG851969 NTC851969 OCY851969 OMU851969 OWQ851969 PGM851969 PQI851969 QAE851969 QKA851969 QTW851969 RDS851969 RNO851969 RXK851969 SHG851969 SRC851969 TAY851969 TKU851969 TUQ851969 UEM851969 UOI851969 UYE851969 VIA851969 VRW851969 WBS851969 WLO851969 WVK851969 C917505 IY917505 SU917505 ACQ917505 AMM917505 AWI917505 BGE917505 BQA917505 BZW917505 CJS917505 CTO917505 DDK917505 DNG917505 DXC917505 EGY917505 EQU917505 FAQ917505 FKM917505 FUI917505 GEE917505 GOA917505 GXW917505 HHS917505 HRO917505 IBK917505 ILG917505 IVC917505 JEY917505 JOU917505 JYQ917505 KIM917505 KSI917505 LCE917505 LMA917505 LVW917505 MFS917505 MPO917505 MZK917505 NJG917505 NTC917505 OCY917505 OMU917505 OWQ917505 PGM917505 PQI917505 QAE917505 QKA917505 QTW917505 RDS917505 RNO917505 RXK917505 SHG917505 SRC917505 TAY917505 TKU917505 TUQ917505 UEM917505 UOI917505 UYE917505 VIA917505 VRW917505 WBS917505 WLO917505 WVK917505 C983041 IY983041 SU983041 ACQ983041 AMM983041 AWI983041 BGE983041 BQA983041 BZW983041 CJS983041 CTO983041 DDK983041 DNG983041 DXC983041 EGY983041 EQU983041 FAQ983041 FKM983041 FUI983041 GEE983041 GOA983041 GXW983041 HHS983041 HRO983041 IBK983041 ILG983041 IVC983041 JEY983041 JOU983041 JYQ983041 KIM983041 KSI983041 LCE983041 LMA983041 LVW983041 MFS983041 MPO983041 MZK983041 NJG983041 NTC983041 OCY983041 OMU983041 OWQ983041 PGM983041 PQI983041 QAE983041 QKA983041 QTW983041 RDS983041 RNO983041 RXK983041 SHG983041 SRC983041 TAY983041 TKU983041 TUQ983041 UEM983041 UOI983041 UYE983041 VIA983041 VRW983041 WBS983041 WLO983041 WVK983041">
      <formula1>"Nominal,Effective"</formula1>
    </dataValidation>
  </dataValidations>
  <pageMargins left="0.75" right="0.75" top="1" bottom="1" header="0.5" footer="0.5"/>
  <pageSetup orientation="portrait" horizontalDpi="200" verticalDpi="200" r:id="rId1"/>
  <headerFooter alignWithMargins="0"/>
</worksheet>
</file>

<file path=xl/worksheets/sheet9.xml><?xml version="1.0" encoding="utf-8"?>
<worksheet xmlns="http://schemas.openxmlformats.org/spreadsheetml/2006/main" xmlns:r="http://schemas.openxmlformats.org/officeDocument/2006/relationships">
  <sheetPr codeName="Sheet9"/>
  <dimension ref="A1:D22"/>
  <sheetViews>
    <sheetView workbookViewId="0">
      <selection activeCell="B17" sqref="B17"/>
    </sheetView>
  </sheetViews>
  <sheetFormatPr defaultRowHeight="15"/>
  <cols>
    <col min="1" max="1" width="17.28515625" style="5" customWidth="1"/>
    <col min="2" max="2" width="17.140625" style="5" customWidth="1"/>
    <col min="3" max="3" width="16.140625" style="5" customWidth="1"/>
    <col min="4" max="4" width="19.5703125" style="5" customWidth="1"/>
    <col min="5" max="16384" width="9.140625" style="5"/>
  </cols>
  <sheetData>
    <row r="1" spans="1:4">
      <c r="A1" s="82" t="s">
        <v>34</v>
      </c>
      <c r="B1" s="83"/>
      <c r="C1" s="83"/>
      <c r="D1" s="83"/>
    </row>
    <row r="3" spans="1:4">
      <c r="A3" s="58" t="s">
        <v>18</v>
      </c>
      <c r="B3" s="6">
        <v>0.1</v>
      </c>
    </row>
    <row r="5" spans="1:4" s="31" customFormat="1">
      <c r="A5" s="73" t="s">
        <v>14</v>
      </c>
      <c r="B5" s="74" t="s">
        <v>15</v>
      </c>
      <c r="C5" s="75" t="s">
        <v>35</v>
      </c>
      <c r="D5" s="75" t="s">
        <v>36</v>
      </c>
    </row>
    <row r="6" spans="1:4">
      <c r="A6" s="9">
        <v>0</v>
      </c>
      <c r="B6" s="76">
        <v>100000</v>
      </c>
      <c r="C6" s="39"/>
      <c r="D6" s="76">
        <f>B6</f>
        <v>100000</v>
      </c>
    </row>
    <row r="7" spans="1:4">
      <c r="A7" s="9">
        <v>1</v>
      </c>
      <c r="B7" s="13">
        <v>40000</v>
      </c>
      <c r="C7" s="13">
        <f t="shared" ref="C7:C13" si="0">D6*$B$3</f>
        <v>10000</v>
      </c>
      <c r="D7" s="13">
        <f t="shared" ref="D7:D13" si="1">D6+B7+C7</f>
        <v>150000</v>
      </c>
    </row>
    <row r="8" spans="1:4">
      <c r="A8" s="9">
        <v>2</v>
      </c>
      <c r="B8" s="13">
        <v>30000</v>
      </c>
      <c r="C8" s="13">
        <f t="shared" si="0"/>
        <v>15000</v>
      </c>
      <c r="D8" s="13">
        <f t="shared" si="1"/>
        <v>195000</v>
      </c>
    </row>
    <row r="9" spans="1:4">
      <c r="A9" s="9">
        <v>3</v>
      </c>
      <c r="B9" s="13">
        <v>20000</v>
      </c>
      <c r="C9" s="13">
        <f t="shared" si="0"/>
        <v>19500</v>
      </c>
      <c r="D9" s="13">
        <f t="shared" si="1"/>
        <v>234500</v>
      </c>
    </row>
    <row r="10" spans="1:4">
      <c r="A10" s="9">
        <v>4</v>
      </c>
      <c r="B10" s="13">
        <v>50000</v>
      </c>
      <c r="C10" s="13">
        <f t="shared" si="0"/>
        <v>23450</v>
      </c>
      <c r="D10" s="13">
        <f t="shared" si="1"/>
        <v>307950</v>
      </c>
    </row>
    <row r="11" spans="1:4">
      <c r="A11" s="9">
        <v>5</v>
      </c>
      <c r="B11" s="13">
        <v>20000</v>
      </c>
      <c r="C11" s="13">
        <f t="shared" si="0"/>
        <v>30795</v>
      </c>
      <c r="D11" s="13">
        <f t="shared" si="1"/>
        <v>358745</v>
      </c>
    </row>
    <row r="12" spans="1:4">
      <c r="A12" s="9">
        <v>6</v>
      </c>
      <c r="B12" s="13">
        <v>50000</v>
      </c>
      <c r="C12" s="13">
        <f t="shared" si="0"/>
        <v>35874.5</v>
      </c>
      <c r="D12" s="13">
        <f t="shared" si="1"/>
        <v>444619.5</v>
      </c>
    </row>
    <row r="13" spans="1:4">
      <c r="A13" s="9">
        <v>7</v>
      </c>
      <c r="B13" s="13">
        <v>30000</v>
      </c>
      <c r="C13" s="13">
        <f t="shared" si="0"/>
        <v>44461.950000000004</v>
      </c>
      <c r="D13" s="13">
        <f t="shared" si="1"/>
        <v>519081.45</v>
      </c>
    </row>
    <row r="14" spans="1:4">
      <c r="A14" s="11"/>
      <c r="B14" s="37"/>
      <c r="C14" s="37"/>
      <c r="D14" s="37"/>
    </row>
    <row r="15" spans="1:4">
      <c r="A15" s="7" t="s">
        <v>1</v>
      </c>
      <c r="B15" s="76">
        <f>NPV(B3,B7:B13)+B6</f>
        <v>266370.86009046662</v>
      </c>
      <c r="C15" s="37"/>
      <c r="D15" s="37"/>
    </row>
    <row r="16" spans="1:4">
      <c r="B16" s="39"/>
      <c r="C16" s="37"/>
      <c r="D16" s="37"/>
    </row>
    <row r="17" spans="1:4">
      <c r="A17" s="14" t="s">
        <v>37</v>
      </c>
      <c r="B17" s="76">
        <f>(NPV(B3,B7:B13)+B6)*(1+B3)^7</f>
        <v>519081.45000000019</v>
      </c>
      <c r="C17" s="77" t="s">
        <v>38</v>
      </c>
      <c r="D17" s="37"/>
    </row>
    <row r="22" spans="1:4">
      <c r="A22" s="38"/>
    </row>
  </sheetData>
  <mergeCells count="1">
    <mergeCell ref="A1:D1"/>
  </mergeCells>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10</vt:i4>
      </vt:variant>
    </vt:vector>
  </HeadingPairs>
  <TitlesOfParts>
    <vt:vector size="10" baseType="lpstr">
      <vt:lpstr>Koniec okresu</vt:lpstr>
      <vt:lpstr>Wkład początkowy</vt:lpstr>
      <vt:lpstr>Bez wkładu początkowego</vt:lpstr>
      <vt:lpstr>Początkowy wpływ</vt:lpstr>
      <vt:lpstr>Wartość końcowa</vt:lpstr>
      <vt:lpstr>Wartość początkowa i końcowa</vt:lpstr>
      <vt:lpstr>Wiele wypływów</vt:lpstr>
      <vt:lpstr>Konwersja oprocentowania</vt:lpstr>
      <vt:lpstr>Wartość przyszła</vt:lpstr>
      <vt:lpstr>Płatności</vt:lpstr>
    </vt:vector>
  </TitlesOfParts>
  <Company>JWalk &amp; Associates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net present value.xlsx</dc:title>
  <dc:subject>Excel 2007 Formulas</dc:subject>
  <dc:creator>John Walkenbach</dc:creator>
  <cp:keywords>©2007, JWalk &amp; Associates, Inc.</cp:keywords>
  <dc:description>Example file distributed with 'Excel 2007 Formulas'</dc:description>
  <cp:lastModifiedBy>Piwko</cp:lastModifiedBy>
  <dcterms:created xsi:type="dcterms:W3CDTF">2006-10-07T14:12:00Z</dcterms:created>
  <dcterms:modified xsi:type="dcterms:W3CDTF">2007-11-28T07:02:58Z</dcterms:modified>
  <cp:category>http://www.j-walk.com/ss</cp:category>
</cp:coreProperties>
</file>