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NA_CD\Rozdzial13\"/>
    </mc:Choice>
  </mc:AlternateContent>
  <bookViews>
    <workbookView xWindow="-15" yWindow="-15" windowWidth="8895" windowHeight="5790" activeTab="1"/>
  </bookViews>
  <sheets>
    <sheet name="Baza" sheetId="8" r:id="rId1"/>
    <sheet name="Rachunek" sheetId="3" r:id="rId2"/>
    <sheet name="Nr" sheetId="6" r:id="rId3"/>
    <sheet name="Ustawienia" sheetId="9" r:id="rId4"/>
    <sheet name="Słowo" sheetId="10" r:id="rId5"/>
  </sheets>
  <externalReferences>
    <externalReference r:id="rId6"/>
    <externalReference r:id="rId7"/>
  </externalReferences>
  <definedNames>
    <definedName name="_xlnm._FilterDatabase" localSheetId="0" hidden="1">Baza!#REF!</definedName>
    <definedName name="_xlnm._FilterDatabase" localSheetId="2" hidden="1">Nr!$B$2:$C$23</definedName>
    <definedName name="CC" localSheetId="4">'[1]Dostosuj fakturę'!$E$22:$E$25</definedName>
    <definedName name="CC" localSheetId="3">'[1]Dostosuj fakturę'!$E$22:$E$25</definedName>
    <definedName name="CC">'[2]Dostosuj fakturę'!$E$22:$E$25</definedName>
    <definedName name="_xlnm.Print_Area" localSheetId="1">Rachunek!$A$1:$I$43</definedName>
    <definedName name="T_slowo">Słowo!$A$1:$E$10</definedName>
  </definedNames>
  <calcPr calcId="162913"/>
</workbook>
</file>

<file path=xl/calcChain.xml><?xml version="1.0" encoding="utf-8"?>
<calcChain xmlns="http://schemas.openxmlformats.org/spreadsheetml/2006/main">
  <c r="E12" i="10" l="1"/>
  <c r="D12" i="10"/>
  <c r="C12" i="10"/>
  <c r="B12" i="10"/>
  <c r="A12" i="10"/>
  <c r="C10" i="10"/>
  <c r="C9" i="10"/>
  <c r="C8" i="10"/>
  <c r="C7" i="10"/>
  <c r="C6" i="10"/>
  <c r="C5" i="10"/>
  <c r="C4" i="10"/>
  <c r="C3" i="10"/>
  <c r="D2" i="8"/>
  <c r="K17" i="3" s="1"/>
  <c r="D3" i="8"/>
  <c r="K18" i="3" s="1"/>
  <c r="D4" i="8"/>
  <c r="K19" i="3" s="1"/>
  <c r="C19" i="3" s="1"/>
  <c r="C4" i="8"/>
  <c r="D5" i="8"/>
  <c r="K20" i="3" s="1"/>
  <c r="D6" i="8"/>
  <c r="K21" i="3" s="1"/>
  <c r="D7" i="8"/>
  <c r="K22" i="3" s="1"/>
  <c r="D8" i="8"/>
  <c r="K23" i="3" s="1"/>
  <c r="D9" i="8"/>
  <c r="K24" i="3" s="1"/>
  <c r="D10" i="8"/>
  <c r="K25" i="3" s="1"/>
  <c r="D11" i="8"/>
  <c r="K26" i="3" s="1"/>
  <c r="D12" i="8"/>
  <c r="K27" i="3" s="1"/>
  <c r="D13" i="8"/>
  <c r="K28" i="3" s="1"/>
  <c r="D14" i="8"/>
  <c r="K29" i="3" s="1"/>
  <c r="D15" i="8"/>
  <c r="K30" i="3" s="1"/>
  <c r="D16" i="8"/>
  <c r="K31" i="3" s="1"/>
  <c r="D17" i="8"/>
  <c r="K32" i="3" s="1"/>
  <c r="D18" i="8"/>
  <c r="K33" i="3" s="1"/>
  <c r="D19" i="8"/>
  <c r="K34" i="3" s="1"/>
  <c r="D20" i="8"/>
  <c r="K35" i="3" s="1"/>
  <c r="D21" i="8"/>
  <c r="K36" i="3" s="1"/>
  <c r="G3" i="9"/>
  <c r="D10" i="9" s="1"/>
  <c r="E42" i="3"/>
  <c r="C11" i="6"/>
  <c r="C3" i="6"/>
  <c r="C4" i="6"/>
  <c r="C5" i="6"/>
  <c r="C6" i="6"/>
  <c r="C7" i="6"/>
  <c r="C8" i="6"/>
  <c r="C9" i="6"/>
  <c r="C10" i="6"/>
  <c r="B9" i="3"/>
  <c r="B8" i="3"/>
  <c r="B7" i="3"/>
  <c r="B6" i="3"/>
  <c r="B5" i="3"/>
  <c r="C6" i="8"/>
  <c r="C7" i="8"/>
  <c r="C9" i="8"/>
  <c r="C11" i="8"/>
  <c r="C13" i="8"/>
  <c r="C15" i="8"/>
  <c r="C17" i="8"/>
  <c r="C19" i="8"/>
  <c r="C21" i="8"/>
  <c r="D8" i="9" l="1"/>
  <c r="C3" i="8"/>
  <c r="C2" i="8"/>
  <c r="I35" i="3"/>
  <c r="B35" i="3"/>
  <c r="C35" i="3"/>
  <c r="I33" i="3"/>
  <c r="C33" i="3"/>
  <c r="B33" i="3"/>
  <c r="I31" i="3"/>
  <c r="B31" i="3"/>
  <c r="C31" i="3"/>
  <c r="I29" i="3"/>
  <c r="C29" i="3"/>
  <c r="B29" i="3"/>
  <c r="I27" i="3"/>
  <c r="B27" i="3"/>
  <c r="C27" i="3"/>
  <c r="I25" i="3"/>
  <c r="C25" i="3"/>
  <c r="B25" i="3"/>
  <c r="I23" i="3"/>
  <c r="B23" i="3"/>
  <c r="C23" i="3"/>
  <c r="I21" i="3"/>
  <c r="C21" i="3"/>
  <c r="B21" i="3"/>
  <c r="I18" i="3"/>
  <c r="B18" i="3"/>
  <c r="C18" i="3"/>
  <c r="I17" i="3"/>
  <c r="C17" i="3"/>
  <c r="B17" i="3"/>
  <c r="I36" i="3"/>
  <c r="B36" i="3"/>
  <c r="C36" i="3"/>
  <c r="I34" i="3"/>
  <c r="B34" i="3"/>
  <c r="C34" i="3"/>
  <c r="B32" i="3"/>
  <c r="C32" i="3"/>
  <c r="I32" i="3"/>
  <c r="B30" i="3"/>
  <c r="C30" i="3"/>
  <c r="I30" i="3"/>
  <c r="I28" i="3"/>
  <c r="B28" i="3"/>
  <c r="C28" i="3"/>
  <c r="I26" i="3"/>
  <c r="B26" i="3"/>
  <c r="C26" i="3"/>
  <c r="I24" i="3"/>
  <c r="B24" i="3"/>
  <c r="C24" i="3"/>
  <c r="I22" i="3"/>
  <c r="B22" i="3"/>
  <c r="C22" i="3"/>
  <c r="C20" i="3"/>
  <c r="I20" i="3"/>
  <c r="B20" i="3"/>
  <c r="B10" i="9"/>
  <c r="I5" i="3" s="1"/>
  <c r="C20" i="8"/>
  <c r="C18" i="8"/>
  <c r="C16" i="8"/>
  <c r="C14" i="8"/>
  <c r="C12" i="8"/>
  <c r="C10" i="8"/>
  <c r="C8" i="8"/>
  <c r="C5" i="8"/>
  <c r="B19" i="3"/>
  <c r="I37" i="3"/>
  <c r="F4" i="9"/>
  <c r="G2" i="3" s="1"/>
  <c r="H14" i="10" l="1"/>
  <c r="E41" i="3"/>
  <c r="H17" i="10" l="1"/>
  <c r="H16" i="10"/>
  <c r="E13" i="10" s="1"/>
  <c r="E16" i="10" s="1"/>
  <c r="E17" i="10"/>
  <c r="D13" i="10" l="1"/>
  <c r="C13" i="10"/>
  <c r="B13" i="10"/>
  <c r="A13" i="10"/>
  <c r="E15" i="10"/>
  <c r="C16" i="10"/>
  <c r="D15" i="10"/>
  <c r="B16" i="10"/>
  <c r="D16" i="10"/>
  <c r="C17" i="10"/>
  <c r="B17" i="10"/>
  <c r="A17" i="10"/>
  <c r="D17" i="10"/>
  <c r="B14" i="10" l="1"/>
  <c r="B15" i="10"/>
  <c r="D14" i="10"/>
  <c r="A20" i="10" s="1"/>
  <c r="B38" i="3" s="1"/>
  <c r="A16" i="10"/>
  <c r="A15" i="10"/>
  <c r="A14" i="10"/>
  <c r="C14" i="10"/>
  <c r="C15" i="10"/>
</calcChain>
</file>

<file path=xl/comments1.xml><?xml version="1.0" encoding="utf-8"?>
<comments xmlns="http://schemas.openxmlformats.org/spreadsheetml/2006/main">
  <authors>
    <author>sergio</author>
  </authors>
  <commentList>
    <comment ref="G6" authorId="0" shapeId="0">
      <text>
        <r>
          <rPr>
            <b/>
            <sz val="10"/>
            <color indexed="81"/>
            <rFont val="Tahoma"/>
            <family val="2"/>
            <charset val="238"/>
          </rPr>
          <t xml:space="preserve"> 1 - Gotówka 
 2 - Przelew   
 3 - Czek </t>
        </r>
      </text>
    </comment>
  </commentList>
</comments>
</file>

<file path=xl/sharedStrings.xml><?xml version="1.0" encoding="utf-8"?>
<sst xmlns="http://schemas.openxmlformats.org/spreadsheetml/2006/main" count="100" uniqueCount="73">
  <si>
    <t xml:space="preserve"> </t>
  </si>
  <si>
    <t>podpis i pieczątka</t>
  </si>
  <si>
    <t>Rachunek nr</t>
  </si>
  <si>
    <t xml:space="preserve"> nr kolejny</t>
  </si>
  <si>
    <t>x</t>
  </si>
  <si>
    <t>nazwa firmy</t>
  </si>
  <si>
    <t>korekta daty</t>
  </si>
  <si>
    <t>"BUDROPOL"</t>
  </si>
  <si>
    <t>adres firmy</t>
  </si>
  <si>
    <t>43-400 Katowice</t>
  </si>
  <si>
    <t>ul. Jaśkowa 13</t>
  </si>
  <si>
    <t>sposób płatności</t>
  </si>
  <si>
    <t>część I nr rachunku</t>
  </si>
  <si>
    <t>częśc II nr rachunku</t>
  </si>
  <si>
    <t>dla</t>
  </si>
  <si>
    <t>Forma płatności:</t>
  </si>
  <si>
    <t>Wartość</t>
  </si>
  <si>
    <t xml:space="preserve">R a z e m </t>
  </si>
  <si>
    <t>słownie:</t>
  </si>
  <si>
    <t>W tym podatek</t>
  </si>
  <si>
    <t>%</t>
  </si>
  <si>
    <t>Kwota podatku</t>
  </si>
  <si>
    <t>Firma Remontowo-Budowlana</t>
  </si>
  <si>
    <t>/</t>
  </si>
  <si>
    <t>R o d z a j   u s ł u g i</t>
  </si>
  <si>
    <t>zapis daty wystawienia rachunku</t>
  </si>
  <si>
    <t>Testowanie dysku twardego</t>
  </si>
  <si>
    <t>Testowanie płyty głównej w systemie MS-DOS</t>
  </si>
  <si>
    <t>Testowanie płyty głównej w systemie Windows</t>
  </si>
  <si>
    <t>Tetsownie karty grafiki, dźwiękowej</t>
  </si>
  <si>
    <t>Testowanie modemu</t>
  </si>
  <si>
    <t>Testownie drukarki lub skanera</t>
  </si>
  <si>
    <t>Testowanie pamięci, procesorów</t>
  </si>
  <si>
    <t>Testowanie klawiatury, myszki, joysticka itp.</t>
  </si>
  <si>
    <t>Testowanie nagrywarki CD-R, CD-RW</t>
  </si>
  <si>
    <t>Testowanie napędu CD-ROM, napędu dyskietek</t>
  </si>
  <si>
    <t>Programowanie BIOS-u</t>
  </si>
  <si>
    <t>Sprzedawca nie jest płatnikiem podatku VAT.</t>
  </si>
  <si>
    <t xml:space="preserve">Katowice, dnia </t>
  </si>
  <si>
    <t>Lp.</t>
  </si>
  <si>
    <t>0</t>
  </si>
  <si>
    <t>dziesięć</t>
  </si>
  <si>
    <t>1</t>
  </si>
  <si>
    <t>jeden</t>
  </si>
  <si>
    <t>sto</t>
  </si>
  <si>
    <t>jedenaście</t>
  </si>
  <si>
    <t>2</t>
  </si>
  <si>
    <t>dwa</t>
  </si>
  <si>
    <t>dwieście</t>
  </si>
  <si>
    <t>dwanaście</t>
  </si>
  <si>
    <t>3</t>
  </si>
  <si>
    <t>trzy</t>
  </si>
  <si>
    <t>sta</t>
  </si>
  <si>
    <t>trzynaście</t>
  </si>
  <si>
    <t>4</t>
  </si>
  <si>
    <t>cztery</t>
  </si>
  <si>
    <t>czternaście</t>
  </si>
  <si>
    <t>5</t>
  </si>
  <si>
    <t>pięć</t>
  </si>
  <si>
    <t>set</t>
  </si>
  <si>
    <t>piętnaście</t>
  </si>
  <si>
    <t>6</t>
  </si>
  <si>
    <t>sześć</t>
  </si>
  <si>
    <t>szesnaście</t>
  </si>
  <si>
    <t>7</t>
  </si>
  <si>
    <t>siedem</t>
  </si>
  <si>
    <t>siedemnaście</t>
  </si>
  <si>
    <t>8</t>
  </si>
  <si>
    <t>osiem</t>
  </si>
  <si>
    <t>osiemnaście</t>
  </si>
  <si>
    <t>9</t>
  </si>
  <si>
    <t>dziewięć</t>
  </si>
  <si>
    <t>dziewiętnaście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</si>
</sst>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00\-000"/>
    <numFmt numFmtId="166" formatCode="[$-415]mmmm\ yy;@"/>
    <numFmt numFmtId="167" formatCode="#,###.00\ [$zł-415];[Red]\-#,###.00\ [$zł-415]"/>
    <numFmt numFmtId="168" formatCode="#"/>
  </numFmts>
  <fonts count="28" x14ac:knownFonts="1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9"/>
      <color indexed="4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charset val="238"/>
    </font>
    <font>
      <i/>
      <sz val="9"/>
      <name val="Arial"/>
      <family val="2"/>
    </font>
    <font>
      <b/>
      <i/>
      <sz val="9"/>
      <color indexed="12"/>
      <name val="Arial"/>
      <family val="2"/>
      <charset val="238"/>
    </font>
    <font>
      <b/>
      <sz val="10"/>
      <color indexed="81"/>
      <name val="Tahoma"/>
      <family val="2"/>
      <charset val="238"/>
    </font>
    <font>
      <b/>
      <sz val="9"/>
      <color indexed="8"/>
      <name val="Verdana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1" fillId="0" borderId="0"/>
  </cellStyleXfs>
  <cellXfs count="126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0" xfId="0" applyFill="1" applyBorder="1"/>
    <xf numFmtId="2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3" xfId="0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Border="1" applyAlignment="1">
      <alignment horizontal="center"/>
    </xf>
    <xf numFmtId="164" fontId="0" fillId="0" borderId="0" xfId="0" applyNumberFormat="1" applyBorder="1"/>
    <xf numFmtId="164" fontId="0" fillId="0" borderId="0" xfId="0" applyNumberFormat="1"/>
    <xf numFmtId="165" fontId="0" fillId="0" borderId="0" xfId="0" applyNumberFormat="1"/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7" fillId="0" borderId="0" xfId="0" applyFont="1" applyFill="1" applyBorder="1" applyAlignment="1"/>
    <xf numFmtId="166" fontId="2" fillId="0" borderId="0" xfId="0" applyNumberFormat="1" applyFont="1" applyFill="1" applyBorder="1" applyAlignment="1"/>
    <xf numFmtId="0" fontId="0" fillId="2" borderId="0" xfId="0" applyFill="1" applyBorder="1"/>
    <xf numFmtId="0" fontId="0" fillId="0" borderId="0" xfId="0" applyFill="1"/>
    <xf numFmtId="2" fontId="4" fillId="0" borderId="5" xfId="0" applyNumberFormat="1" applyFont="1" applyFill="1" applyBorder="1" applyProtection="1"/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right"/>
    </xf>
    <xf numFmtId="0" fontId="0" fillId="0" borderId="0" xfId="0" applyFill="1" applyAlignment="1">
      <alignment horizontal="left"/>
    </xf>
    <xf numFmtId="0" fontId="11" fillId="0" borderId="5" xfId="0" applyNumberFormat="1" applyFont="1" applyFill="1" applyBorder="1" applyAlignment="1" applyProtection="1">
      <alignment horizontal="center"/>
    </xf>
    <xf numFmtId="0" fontId="0" fillId="0" borderId="5" xfId="0" applyFill="1" applyBorder="1"/>
    <xf numFmtId="0" fontId="2" fillId="0" borderId="7" xfId="0" applyFont="1" applyFill="1" applyBorder="1" applyAlignment="1" applyProtection="1">
      <protection locked="0"/>
    </xf>
    <xf numFmtId="0" fontId="12" fillId="0" borderId="8" xfId="0" applyFont="1" applyFill="1" applyBorder="1" applyAlignment="1" applyProtection="1">
      <protection locked="0"/>
    </xf>
    <xf numFmtId="0" fontId="18" fillId="0" borderId="9" xfId="0" applyFont="1" applyBorder="1" applyAlignment="1">
      <alignment horizontal="center"/>
    </xf>
    <xf numFmtId="0" fontId="18" fillId="0" borderId="3" xfId="0" applyFont="1" applyBorder="1" applyAlignment="1"/>
    <xf numFmtId="0" fontId="13" fillId="0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wrapText="1"/>
    </xf>
    <xf numFmtId="2" fontId="20" fillId="0" borderId="0" xfId="0" applyNumberFormat="1" applyFont="1" applyFill="1" applyBorder="1" applyAlignment="1">
      <alignment horizontal="right" wrapText="1"/>
    </xf>
    <xf numFmtId="0" fontId="16" fillId="0" borderId="0" xfId="0" applyFont="1" applyFill="1" applyBorder="1"/>
    <xf numFmtId="0" fontId="2" fillId="3" borderId="5" xfId="0" applyFont="1" applyFill="1" applyBorder="1"/>
    <xf numFmtId="2" fontId="2" fillId="3" borderId="5" xfId="0" applyNumberFormat="1" applyFont="1" applyFill="1" applyBorder="1"/>
    <xf numFmtId="0" fontId="22" fillId="0" borderId="5" xfId="1" applyNumberFormat="1" applyFont="1" applyFill="1" applyBorder="1"/>
    <xf numFmtId="0" fontId="22" fillId="0" borderId="5" xfId="1" applyFont="1" applyFill="1" applyBorder="1"/>
    <xf numFmtId="49" fontId="22" fillId="0" borderId="5" xfId="1" applyNumberFormat="1" applyFont="1" applyFill="1" applyBorder="1"/>
    <xf numFmtId="0" fontId="22" fillId="0" borderId="0" xfId="1" applyFont="1" applyFill="1"/>
    <xf numFmtId="0" fontId="21" fillId="0" borderId="0" xfId="1"/>
    <xf numFmtId="0" fontId="22" fillId="0" borderId="0" xfId="1" applyFont="1"/>
    <xf numFmtId="49" fontId="22" fillId="0" borderId="0" xfId="1" applyNumberFormat="1" applyFont="1"/>
    <xf numFmtId="0" fontId="22" fillId="0" borderId="0" xfId="1" applyNumberFormat="1" applyFont="1" applyFill="1" applyBorder="1"/>
    <xf numFmtId="49" fontId="22" fillId="0" borderId="0" xfId="1" applyNumberFormat="1" applyFont="1" applyFill="1" applyBorder="1"/>
    <xf numFmtId="0" fontId="23" fillId="4" borderId="31" xfId="1" applyFont="1" applyFill="1" applyBorder="1" applyAlignment="1">
      <alignment horizontal="center" vertical="center"/>
    </xf>
    <xf numFmtId="0" fontId="24" fillId="0" borderId="0" xfId="1" applyFont="1"/>
    <xf numFmtId="0" fontId="22" fillId="5" borderId="5" xfId="1" applyFont="1" applyFill="1" applyBorder="1"/>
    <xf numFmtId="167" fontId="25" fillId="0" borderId="0" xfId="1" applyNumberFormat="1" applyFont="1"/>
    <xf numFmtId="0" fontId="26" fillId="5" borderId="5" xfId="1" applyFont="1" applyFill="1" applyBorder="1"/>
    <xf numFmtId="168" fontId="21" fillId="0" borderId="0" xfId="1" applyNumberFormat="1"/>
    <xf numFmtId="0" fontId="22" fillId="0" borderId="0" xfId="1" applyFont="1" applyAlignment="1">
      <alignment horizontal="left"/>
    </xf>
    <xf numFmtId="0" fontId="21" fillId="0" borderId="0" xfId="1" applyFill="1"/>
    <xf numFmtId="0" fontId="13" fillId="6" borderId="1" xfId="0" applyFont="1" applyFill="1" applyBorder="1"/>
    <xf numFmtId="0" fontId="2" fillId="6" borderId="4" xfId="0" applyFont="1" applyFill="1" applyBorder="1"/>
    <xf numFmtId="14" fontId="2" fillId="6" borderId="5" xfId="0" applyNumberFormat="1" applyFont="1" applyFill="1" applyBorder="1"/>
    <xf numFmtId="0" fontId="2" fillId="6" borderId="6" xfId="0" applyFont="1" applyFill="1" applyBorder="1"/>
    <xf numFmtId="0" fontId="2" fillId="6" borderId="1" xfId="0" applyFont="1" applyFill="1" applyBorder="1" applyAlignment="1">
      <alignment horizontal="center"/>
    </xf>
    <xf numFmtId="0" fontId="2" fillId="6" borderId="5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11" fillId="0" borderId="12" xfId="0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Fill="1" applyBorder="1" applyAlignment="1" applyProtection="1">
      <alignment horizontal="center" vertical="center" wrapText="1"/>
      <protection locked="0"/>
    </xf>
    <xf numFmtId="0" fontId="5" fillId="0" borderId="15" xfId="0" applyFont="1" applyFill="1" applyBorder="1" applyAlignment="1">
      <alignment horizontal="center"/>
    </xf>
    <xf numFmtId="0" fontId="0" fillId="0" borderId="7" xfId="0" applyFill="1" applyBorder="1"/>
    <xf numFmtId="0" fontId="0" fillId="0" borderId="8" xfId="0" applyFill="1" applyBorder="1"/>
    <xf numFmtId="0" fontId="0" fillId="0" borderId="0" xfId="0" applyFill="1" applyBorder="1"/>
    <xf numFmtId="0" fontId="0" fillId="0" borderId="16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0" xfId="0" applyFill="1" applyBorder="1" applyAlignment="1">
      <alignment horizont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/>
      <protection locked="0"/>
    </xf>
    <xf numFmtId="164" fontId="2" fillId="0" borderId="0" xfId="0" applyNumberFormat="1" applyFont="1" applyFill="1" applyBorder="1" applyAlignment="1" applyProtection="1">
      <alignment horizontal="right" vertical="center"/>
    </xf>
    <xf numFmtId="0" fontId="17" fillId="0" borderId="15" xfId="0" applyFont="1" applyFill="1" applyBorder="1" applyAlignment="1" applyProtection="1">
      <alignment horizontal="right"/>
      <protection locked="0"/>
    </xf>
    <xf numFmtId="0" fontId="17" fillId="0" borderId="7" xfId="0" applyFont="1" applyFill="1" applyBorder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left"/>
    </xf>
    <xf numFmtId="0" fontId="17" fillId="0" borderId="12" xfId="0" applyFont="1" applyFill="1" applyBorder="1" applyAlignment="1">
      <alignment horizontal="right"/>
    </xf>
    <xf numFmtId="0" fontId="17" fillId="0" borderId="13" xfId="0" applyFont="1" applyFill="1" applyBorder="1" applyAlignment="1">
      <alignment horizontal="right"/>
    </xf>
    <xf numFmtId="44" fontId="16" fillId="0" borderId="13" xfId="0" applyNumberFormat="1" applyFont="1" applyFill="1" applyBorder="1" applyAlignment="1">
      <alignment horizontal="center"/>
    </xf>
    <xf numFmtId="44" fontId="16" fillId="0" borderId="14" xfId="0" applyNumberFormat="1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6" borderId="18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9" fillId="0" borderId="25" xfId="0" applyFont="1" applyBorder="1" applyAlignment="1">
      <alignment horizontal="right" vertical="center"/>
    </xf>
    <xf numFmtId="0" fontId="9" fillId="0" borderId="28" xfId="0" applyFont="1" applyBorder="1" applyAlignment="1">
      <alignment horizontal="right" vertical="center"/>
    </xf>
    <xf numFmtId="0" fontId="2" fillId="6" borderId="29" xfId="0" applyFont="1" applyFill="1" applyBorder="1" applyAlignment="1">
      <alignment horizontal="center"/>
    </xf>
    <xf numFmtId="0" fontId="2" fillId="6" borderId="30" xfId="0" applyFont="1" applyFill="1" applyBorder="1" applyAlignment="1">
      <alignment horizontal="center"/>
    </xf>
    <xf numFmtId="0" fontId="9" fillId="0" borderId="20" xfId="0" applyFont="1" applyBorder="1" applyAlignment="1">
      <alignment horizontal="right" vertical="center"/>
    </xf>
    <xf numFmtId="0" fontId="27" fillId="0" borderId="32" xfId="1" applyFont="1" applyBorder="1" applyAlignment="1">
      <alignment vertical="center" wrapText="1"/>
    </xf>
    <xf numFmtId="0" fontId="27" fillId="0" borderId="33" xfId="1" applyFont="1" applyBorder="1" applyAlignment="1">
      <alignment vertical="center" wrapText="1"/>
    </xf>
    <xf numFmtId="0" fontId="27" fillId="0" borderId="34" xfId="1" applyFont="1" applyBorder="1" applyAlignment="1">
      <alignment vertical="center" wrapText="1"/>
    </xf>
  </cellXfs>
  <cellStyles count="2">
    <cellStyle name="Normalny" xfId="0" builtinId="0"/>
    <cellStyle name="Normalny 2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9</xdr:col>
      <xdr:colOff>0</xdr:colOff>
      <xdr:row>42</xdr:row>
      <xdr:rowOff>0</xdr:rowOff>
    </xdr:to>
    <xdr:sp macro="" textlink="">
      <xdr:nvSpPr>
        <xdr:cNvPr id="2071" name="Rectangle 15"/>
        <xdr:cNvSpPr>
          <a:spLocks noChangeArrowheads="1"/>
        </xdr:cNvSpPr>
      </xdr:nvSpPr>
      <xdr:spPr bwMode="auto">
        <a:xfrm>
          <a:off x="66675" y="5553075"/>
          <a:ext cx="4391025" cy="1085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imple\FAKTUR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2013/Przyklady/Rozdzial13/simple/FAKTURA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Dostosuj fakturę"/>
      <sheetName val="Faktura"/>
      <sheetName val="słowo"/>
      <sheetName val="Macros"/>
      <sheetName val="ATW"/>
      <sheetName val="Lock"/>
      <sheetName val="Intl Data Table"/>
      <sheetName val="TemplateInformation"/>
    </sheetNames>
    <sheetDataSet>
      <sheetData sheetId="0"/>
      <sheetData sheetId="1">
        <row r="22">
          <cell r="E22" t="str">
            <v>Gotówka</v>
          </cell>
        </row>
        <row r="23">
          <cell r="E23" t="str">
            <v>Przelew 7 dni</v>
          </cell>
        </row>
        <row r="24">
          <cell r="E24" t="str">
            <v>Przelew 14 dni</v>
          </cell>
        </row>
        <row r="25">
          <cell r="E25" t="str">
            <v>Przelew 30 dni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Dostosuj fakturę"/>
      <sheetName val="Faktura"/>
      <sheetName val="słowo"/>
      <sheetName val="Macros"/>
      <sheetName val="ATW"/>
      <sheetName val="Lock"/>
      <sheetName val="Intl Data Table"/>
      <sheetName val="TemplateInformation"/>
    </sheetNames>
    <sheetDataSet>
      <sheetData sheetId="0"/>
      <sheetData sheetId="1">
        <row r="22">
          <cell r="E22" t="str">
            <v>Gotówka</v>
          </cell>
        </row>
        <row r="23">
          <cell r="E23" t="str">
            <v>Przelew 7 dni</v>
          </cell>
        </row>
        <row r="24">
          <cell r="E24" t="str">
            <v>Przelew 14 dni</v>
          </cell>
        </row>
        <row r="25">
          <cell r="E25" t="str">
            <v>Przelew 30 dni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3"/>
  <sheetViews>
    <sheetView topLeftCell="B1" workbookViewId="0">
      <selection activeCell="B5" sqref="B5"/>
    </sheetView>
  </sheetViews>
  <sheetFormatPr defaultRowHeight="12.75" x14ac:dyDescent="0.2"/>
  <cols>
    <col min="1" max="1" width="2.28515625" style="3" customWidth="1"/>
    <col min="2" max="2" width="46.28515625" style="3" customWidth="1"/>
    <col min="3" max="3" width="8.7109375" style="4" customWidth="1"/>
    <col min="4" max="4" width="5.28515625" style="3" customWidth="1"/>
    <col min="5" max="5" width="6.140625" style="3" customWidth="1"/>
    <col min="6" max="6" width="9.140625" style="3"/>
    <col min="7" max="7" width="12" style="3" customWidth="1"/>
    <col min="8" max="16384" width="9.140625" style="3"/>
  </cols>
  <sheetData>
    <row r="2" spans="2:7" x14ac:dyDescent="0.2">
      <c r="B2" s="40" t="s">
        <v>33</v>
      </c>
      <c r="C2" s="41">
        <f t="shared" ref="C2:C21" si="0">INDEX($C$23:$C$106,$D2-22)</f>
        <v>40</v>
      </c>
      <c r="D2" s="64">
        <f>IF(B2&lt;&gt;"",MATCH($B2,B$23:B$106)+22,"")</f>
        <v>27</v>
      </c>
    </row>
    <row r="3" spans="2:7" x14ac:dyDescent="0.2">
      <c r="B3" s="40" t="s">
        <v>30</v>
      </c>
      <c r="C3" s="41">
        <f t="shared" si="0"/>
        <v>40</v>
      </c>
      <c r="D3" s="64">
        <f t="shared" ref="D3:D21" si="1">IF(B3&lt;&gt;"",MATCH($B3,B$23:B$106)+22,"")</f>
        <v>28</v>
      </c>
    </row>
    <row r="4" spans="2:7" x14ac:dyDescent="0.2">
      <c r="B4" s="40" t="s">
        <v>36</v>
      </c>
      <c r="C4" s="41">
        <f t="shared" si="0"/>
        <v>45</v>
      </c>
      <c r="D4" s="64">
        <f t="shared" si="1"/>
        <v>23</v>
      </c>
    </row>
    <row r="5" spans="2:7" x14ac:dyDescent="0.2">
      <c r="B5" s="40"/>
      <c r="C5" s="41" t="e">
        <f t="shared" si="0"/>
        <v>#VALUE!</v>
      </c>
      <c r="D5" s="64" t="str">
        <f t="shared" si="1"/>
        <v/>
      </c>
      <c r="G5" s="3" t="s">
        <v>0</v>
      </c>
    </row>
    <row r="6" spans="2:7" x14ac:dyDescent="0.2">
      <c r="B6" s="40"/>
      <c r="C6" s="41" t="e">
        <f t="shared" si="0"/>
        <v>#VALUE!</v>
      </c>
      <c r="D6" s="64" t="str">
        <f t="shared" si="1"/>
        <v/>
      </c>
    </row>
    <row r="7" spans="2:7" x14ac:dyDescent="0.2">
      <c r="B7" s="40"/>
      <c r="C7" s="41" t="e">
        <f t="shared" si="0"/>
        <v>#VALUE!</v>
      </c>
      <c r="D7" s="64" t="str">
        <f t="shared" si="1"/>
        <v/>
      </c>
    </row>
    <row r="8" spans="2:7" x14ac:dyDescent="0.2">
      <c r="B8" s="40"/>
      <c r="C8" s="41" t="e">
        <f t="shared" si="0"/>
        <v>#VALUE!</v>
      </c>
      <c r="D8" s="64" t="str">
        <f t="shared" si="1"/>
        <v/>
      </c>
    </row>
    <row r="9" spans="2:7" x14ac:dyDescent="0.2">
      <c r="B9" s="40"/>
      <c r="C9" s="41" t="e">
        <f t="shared" si="0"/>
        <v>#VALUE!</v>
      </c>
      <c r="D9" s="64" t="str">
        <f t="shared" si="1"/>
        <v/>
      </c>
    </row>
    <row r="10" spans="2:7" x14ac:dyDescent="0.2">
      <c r="B10" s="40"/>
      <c r="C10" s="41" t="e">
        <f t="shared" si="0"/>
        <v>#VALUE!</v>
      </c>
      <c r="D10" s="64" t="str">
        <f t="shared" si="1"/>
        <v/>
      </c>
    </row>
    <row r="11" spans="2:7" x14ac:dyDescent="0.2">
      <c r="B11" s="40"/>
      <c r="C11" s="41" t="e">
        <f t="shared" si="0"/>
        <v>#VALUE!</v>
      </c>
      <c r="D11" s="64" t="str">
        <f t="shared" si="1"/>
        <v/>
      </c>
    </row>
    <row r="12" spans="2:7" x14ac:dyDescent="0.2">
      <c r="B12" s="40"/>
      <c r="C12" s="41" t="e">
        <f t="shared" si="0"/>
        <v>#VALUE!</v>
      </c>
      <c r="D12" s="64" t="str">
        <f t="shared" si="1"/>
        <v/>
      </c>
    </row>
    <row r="13" spans="2:7" x14ac:dyDescent="0.2">
      <c r="B13" s="40"/>
      <c r="C13" s="41" t="e">
        <f t="shared" si="0"/>
        <v>#VALUE!</v>
      </c>
      <c r="D13" s="64" t="str">
        <f t="shared" si="1"/>
        <v/>
      </c>
    </row>
    <row r="14" spans="2:7" x14ac:dyDescent="0.2">
      <c r="B14" s="40"/>
      <c r="C14" s="41" t="e">
        <f t="shared" si="0"/>
        <v>#VALUE!</v>
      </c>
      <c r="D14" s="64" t="str">
        <f t="shared" si="1"/>
        <v/>
      </c>
    </row>
    <row r="15" spans="2:7" x14ac:dyDescent="0.2">
      <c r="B15" s="40"/>
      <c r="C15" s="41" t="e">
        <f t="shared" si="0"/>
        <v>#VALUE!</v>
      </c>
      <c r="D15" s="64" t="str">
        <f t="shared" si="1"/>
        <v/>
      </c>
    </row>
    <row r="16" spans="2:7" x14ac:dyDescent="0.2">
      <c r="B16" s="40"/>
      <c r="C16" s="41" t="e">
        <f t="shared" si="0"/>
        <v>#VALUE!</v>
      </c>
      <c r="D16" s="64" t="str">
        <f t="shared" si="1"/>
        <v/>
      </c>
    </row>
    <row r="17" spans="2:4" x14ac:dyDescent="0.2">
      <c r="B17" s="40"/>
      <c r="C17" s="41" t="e">
        <f t="shared" si="0"/>
        <v>#VALUE!</v>
      </c>
      <c r="D17" s="64" t="str">
        <f t="shared" si="1"/>
        <v/>
      </c>
    </row>
    <row r="18" spans="2:4" x14ac:dyDescent="0.2">
      <c r="B18" s="40"/>
      <c r="C18" s="41" t="e">
        <f t="shared" si="0"/>
        <v>#VALUE!</v>
      </c>
      <c r="D18" s="64" t="str">
        <f t="shared" si="1"/>
        <v/>
      </c>
    </row>
    <row r="19" spans="2:4" x14ac:dyDescent="0.2">
      <c r="B19" s="40"/>
      <c r="C19" s="41" t="e">
        <f t="shared" si="0"/>
        <v>#VALUE!</v>
      </c>
      <c r="D19" s="64" t="str">
        <f t="shared" si="1"/>
        <v/>
      </c>
    </row>
    <row r="20" spans="2:4" x14ac:dyDescent="0.2">
      <c r="B20" s="40"/>
      <c r="C20" s="41" t="e">
        <f t="shared" si="0"/>
        <v>#VALUE!</v>
      </c>
      <c r="D20" s="64" t="str">
        <f t="shared" si="1"/>
        <v/>
      </c>
    </row>
    <row r="21" spans="2:4" x14ac:dyDescent="0.2">
      <c r="B21" s="40"/>
      <c r="C21" s="41" t="e">
        <f t="shared" si="0"/>
        <v>#VALUE!</v>
      </c>
      <c r="D21" s="64" t="str">
        <f t="shared" si="1"/>
        <v/>
      </c>
    </row>
    <row r="22" spans="2:4" x14ac:dyDescent="0.2">
      <c r="B22" s="3" t="s">
        <v>0</v>
      </c>
    </row>
    <row r="23" spans="2:4" s="39" customFormat="1" ht="17.100000000000001" customHeight="1" x14ac:dyDescent="0.2">
      <c r="B23" s="37" t="s">
        <v>36</v>
      </c>
      <c r="C23" s="38">
        <v>45</v>
      </c>
    </row>
    <row r="24" spans="2:4" s="39" customFormat="1" ht="17.100000000000001" customHeight="1" x14ac:dyDescent="0.2">
      <c r="B24" s="37" t="s">
        <v>33</v>
      </c>
      <c r="C24" s="38">
        <v>20</v>
      </c>
    </row>
    <row r="25" spans="2:4" s="39" customFormat="1" ht="17.100000000000001" customHeight="1" x14ac:dyDescent="0.2">
      <c r="B25" s="37" t="s">
        <v>34</v>
      </c>
      <c r="C25" s="38">
        <v>65</v>
      </c>
    </row>
    <row r="26" spans="2:4" s="39" customFormat="1" ht="17.100000000000001" customHeight="1" x14ac:dyDescent="0.2">
      <c r="B26" s="37" t="s">
        <v>35</v>
      </c>
      <c r="C26" s="38">
        <v>25</v>
      </c>
    </row>
    <row r="27" spans="2:4" s="39" customFormat="1" ht="17.100000000000001" customHeight="1" x14ac:dyDescent="0.2">
      <c r="B27" s="37" t="s">
        <v>26</v>
      </c>
      <c r="C27" s="38">
        <v>40</v>
      </c>
    </row>
    <row r="28" spans="2:4" s="39" customFormat="1" ht="17.100000000000001" customHeight="1" x14ac:dyDescent="0.2">
      <c r="B28" s="37" t="s">
        <v>30</v>
      </c>
      <c r="C28" s="38">
        <v>40</v>
      </c>
    </row>
    <row r="29" spans="2:4" s="39" customFormat="1" ht="17.100000000000001" customHeight="1" x14ac:dyDescent="0.2">
      <c r="B29" s="37" t="s">
        <v>32</v>
      </c>
      <c r="C29" s="38">
        <v>60</v>
      </c>
    </row>
    <row r="30" spans="2:4" s="39" customFormat="1" ht="17.100000000000001" customHeight="1" x14ac:dyDescent="0.2">
      <c r="B30" s="37" t="s">
        <v>27</v>
      </c>
      <c r="C30" s="38">
        <v>50</v>
      </c>
    </row>
    <row r="31" spans="2:4" s="39" customFormat="1" ht="17.100000000000001" customHeight="1" x14ac:dyDescent="0.2">
      <c r="B31" s="37" t="s">
        <v>28</v>
      </c>
      <c r="C31" s="38">
        <v>80</v>
      </c>
    </row>
    <row r="32" spans="2:4" s="39" customFormat="1" ht="17.100000000000001" customHeight="1" x14ac:dyDescent="0.2">
      <c r="B32" s="37" t="s">
        <v>31</v>
      </c>
      <c r="C32" s="38">
        <v>80</v>
      </c>
    </row>
    <row r="33" spans="2:3" s="39" customFormat="1" ht="17.100000000000001" customHeight="1" x14ac:dyDescent="0.2">
      <c r="B33" s="37" t="s">
        <v>29</v>
      </c>
      <c r="C33" s="38">
        <v>80</v>
      </c>
    </row>
  </sheetData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6"/>
  <sheetViews>
    <sheetView tabSelected="1" zoomScaleNormal="90" workbookViewId="0">
      <selection activeCell="H7" sqref="H7:I7"/>
    </sheetView>
  </sheetViews>
  <sheetFormatPr defaultRowHeight="12.75" x14ac:dyDescent="0.2"/>
  <cols>
    <col min="1" max="1" width="1" style="19" customWidth="1"/>
    <col min="2" max="2" width="3.42578125" style="21" customWidth="1"/>
    <col min="3" max="4" width="9.140625" style="19"/>
    <col min="5" max="5" width="6.85546875" style="19" customWidth="1"/>
    <col min="6" max="6" width="4.5703125" style="19" customWidth="1"/>
    <col min="7" max="7" width="5.5703125" style="19" customWidth="1"/>
    <col min="8" max="8" width="11.5703125" style="19" customWidth="1"/>
    <col min="9" max="9" width="15.5703125" style="19" customWidth="1"/>
    <col min="10" max="10" width="3.85546875" style="19" customWidth="1"/>
    <col min="11" max="11" width="5.85546875" style="19" customWidth="1"/>
    <col min="12" max="20" width="9.140625" style="19"/>
  </cols>
  <sheetData>
    <row r="1" spans="2:13" ht="4.5" customHeight="1" x14ac:dyDescent="0.2"/>
    <row r="2" spans="2:13" ht="12" customHeight="1" x14ac:dyDescent="0.2">
      <c r="C2" s="22"/>
      <c r="D2" s="22"/>
      <c r="G2" s="65" t="str">
        <f ca="1">IF($K17&lt;&gt;"",Ustawienia!F4,"")</f>
        <v>Katowice, dnia 2015-10-11</v>
      </c>
      <c r="H2" s="65"/>
      <c r="I2" s="65"/>
    </row>
    <row r="3" spans="2:13" ht="6" customHeight="1" x14ac:dyDescent="0.2">
      <c r="B3" s="23"/>
      <c r="C3" s="23"/>
      <c r="D3" s="23"/>
      <c r="E3" s="23"/>
      <c r="G3" s="65"/>
      <c r="H3" s="65"/>
      <c r="I3" s="65"/>
    </row>
    <row r="4" spans="2:13" ht="12" customHeight="1" x14ac:dyDescent="0.2">
      <c r="B4" s="23"/>
      <c r="C4" s="23"/>
      <c r="D4" s="23"/>
      <c r="E4" s="23"/>
      <c r="G4" s="23"/>
      <c r="H4" s="23"/>
      <c r="I4" s="23"/>
    </row>
    <row r="5" spans="2:13" ht="14.25" customHeight="1" x14ac:dyDescent="0.2">
      <c r="B5" s="87" t="str">
        <f>Ustawienia!C2</f>
        <v>Firma Remontowo-Budowlana</v>
      </c>
      <c r="C5" s="87"/>
      <c r="D5" s="87"/>
      <c r="E5" s="87"/>
      <c r="F5" s="77" t="s">
        <v>2</v>
      </c>
      <c r="G5" s="78"/>
      <c r="H5" s="78"/>
      <c r="I5" s="79" t="str">
        <f ca="1">IF($K17&lt;&gt;"",Ustawienia!B10,"")</f>
        <v>1009/10/2015</v>
      </c>
    </row>
    <row r="6" spans="2:13" x14ac:dyDescent="0.2">
      <c r="B6" s="87" t="str">
        <f>Ustawienia!C3</f>
        <v>"BUDROPOL"</v>
      </c>
      <c r="C6" s="87"/>
      <c r="D6" s="87"/>
      <c r="E6" s="87"/>
      <c r="F6" s="77"/>
      <c r="G6" s="78"/>
      <c r="H6" s="78"/>
      <c r="I6" s="80"/>
    </row>
    <row r="7" spans="2:13" ht="15" x14ac:dyDescent="0.2">
      <c r="B7" s="87" t="str">
        <f>Ustawienia!C4</f>
        <v xml:space="preserve"> </v>
      </c>
      <c r="C7" s="87"/>
      <c r="D7" s="87"/>
      <c r="E7" s="87"/>
      <c r="G7" s="24" t="s">
        <v>14</v>
      </c>
      <c r="H7" s="76"/>
      <c r="I7" s="76"/>
    </row>
    <row r="8" spans="2:13" ht="15" x14ac:dyDescent="0.2">
      <c r="B8" s="87" t="str">
        <f>Ustawienia!C5</f>
        <v>43-400 Katowice</v>
      </c>
      <c r="C8" s="87"/>
      <c r="D8" s="87"/>
      <c r="E8" s="87"/>
      <c r="G8" s="25"/>
      <c r="H8" s="76"/>
      <c r="I8" s="76"/>
    </row>
    <row r="9" spans="2:13" x14ac:dyDescent="0.2">
      <c r="B9" s="87" t="str">
        <f>Ustawienia!C6</f>
        <v>ul. Jaśkowa 13</v>
      </c>
      <c r="C9" s="87"/>
      <c r="D9" s="87"/>
      <c r="E9" s="87"/>
      <c r="H9" s="76"/>
      <c r="I9" s="76"/>
    </row>
    <row r="10" spans="2:13" ht="15" customHeight="1" x14ac:dyDescent="0.2">
      <c r="B10" s="23"/>
      <c r="C10" s="23"/>
      <c r="D10" s="23"/>
      <c r="E10" s="23"/>
      <c r="H10" s="76"/>
      <c r="I10" s="76"/>
      <c r="M10" s="26"/>
    </row>
    <row r="11" spans="2:13" ht="7.5" customHeight="1" x14ac:dyDescent="0.2">
      <c r="B11" s="5"/>
      <c r="C11" s="5"/>
      <c r="D11" s="5"/>
      <c r="E11" s="5"/>
      <c r="H11" s="5"/>
      <c r="I11" s="5"/>
    </row>
    <row r="12" spans="2:13" x14ac:dyDescent="0.2">
      <c r="B12" s="66" t="s">
        <v>37</v>
      </c>
      <c r="C12" s="66"/>
      <c r="D12" s="66"/>
      <c r="E12" s="66"/>
      <c r="F12" s="66"/>
      <c r="G12" s="66"/>
      <c r="H12" s="66"/>
      <c r="I12" s="5"/>
    </row>
    <row r="13" spans="2:13" ht="4.5" customHeight="1" thickBot="1" x14ac:dyDescent="0.25"/>
    <row r="14" spans="2:13" ht="12.75" customHeight="1" x14ac:dyDescent="0.2">
      <c r="B14" s="101" t="s">
        <v>39</v>
      </c>
      <c r="C14" s="96" t="s">
        <v>24</v>
      </c>
      <c r="D14" s="96"/>
      <c r="E14" s="96"/>
      <c r="F14" s="96"/>
      <c r="G14" s="96"/>
      <c r="H14" s="96"/>
      <c r="I14" s="102" t="s">
        <v>16</v>
      </c>
      <c r="K14" s="99">
        <v>1</v>
      </c>
    </row>
    <row r="15" spans="2:13" ht="13.5" thickBot="1" x14ac:dyDescent="0.25">
      <c r="B15" s="101"/>
      <c r="C15" s="96"/>
      <c r="D15" s="96"/>
      <c r="E15" s="96"/>
      <c r="F15" s="96"/>
      <c r="G15" s="96"/>
      <c r="H15" s="96"/>
      <c r="I15" s="102"/>
      <c r="K15" s="100"/>
    </row>
    <row r="16" spans="2:13" ht="12" customHeight="1" x14ac:dyDescent="0.2">
      <c r="B16" s="98"/>
      <c r="C16" s="98"/>
      <c r="D16" s="98"/>
      <c r="E16" s="98"/>
      <c r="F16" s="98"/>
      <c r="G16" s="98"/>
      <c r="H16" s="98"/>
      <c r="I16" s="98"/>
    </row>
    <row r="17" spans="2:15" x14ac:dyDescent="0.2">
      <c r="B17" s="27">
        <f>IF($K17&lt;&gt;"",ROW()-16,"")</f>
        <v>1</v>
      </c>
      <c r="C17" s="91" t="str">
        <f>IF($K17&lt;&gt;"",Baza!B2,"")</f>
        <v>Testowanie klawiatury, myszki, joysticka itp.</v>
      </c>
      <c r="D17" s="91"/>
      <c r="E17" s="91"/>
      <c r="F17" s="91"/>
      <c r="G17" s="91"/>
      <c r="H17" s="91"/>
      <c r="I17" s="20">
        <f>IF($K17&lt;&gt;"",Baza!C2,"")</f>
        <v>40</v>
      </c>
      <c r="K17" s="28">
        <f>IF($K$14=1,Baza!D2,"")</f>
        <v>27</v>
      </c>
    </row>
    <row r="18" spans="2:15" x14ac:dyDescent="0.2">
      <c r="B18" s="27">
        <f t="shared" ref="B18:B36" si="0">IF($K18&lt;&gt;"",ROW()-16,"")</f>
        <v>2</v>
      </c>
      <c r="C18" s="91" t="str">
        <f>IF($K18&lt;&gt;"",Baza!B3,"")</f>
        <v>Testowanie modemu</v>
      </c>
      <c r="D18" s="91"/>
      <c r="E18" s="91"/>
      <c r="F18" s="91"/>
      <c r="G18" s="91"/>
      <c r="H18" s="91"/>
      <c r="I18" s="20">
        <f>IF($K18&lt;&gt;"",Baza!C3,"")</f>
        <v>40</v>
      </c>
      <c r="K18" s="28">
        <f>IF($K$14=1,Baza!D3,"")</f>
        <v>28</v>
      </c>
    </row>
    <row r="19" spans="2:15" x14ac:dyDescent="0.2">
      <c r="B19" s="27">
        <f t="shared" si="0"/>
        <v>3</v>
      </c>
      <c r="C19" s="91" t="str">
        <f>IF($K19&lt;&gt;"",Baza!B4,"")</f>
        <v>Programowanie BIOS-u</v>
      </c>
      <c r="D19" s="91"/>
      <c r="E19" s="91"/>
      <c r="F19" s="91"/>
      <c r="G19" s="91"/>
      <c r="H19" s="91"/>
      <c r="I19" s="20">
        <v>145</v>
      </c>
      <c r="K19" s="28">
        <f>IF($K$14=1,Baza!D4,"")</f>
        <v>23</v>
      </c>
    </row>
    <row r="20" spans="2:15" x14ac:dyDescent="0.2">
      <c r="B20" s="27" t="str">
        <f t="shared" si="0"/>
        <v/>
      </c>
      <c r="C20" s="91" t="str">
        <f>IF($K20&lt;&gt;"",Baza!B5,"")</f>
        <v/>
      </c>
      <c r="D20" s="91"/>
      <c r="E20" s="91"/>
      <c r="F20" s="91"/>
      <c r="G20" s="91"/>
      <c r="H20" s="91"/>
      <c r="I20" s="20" t="str">
        <f>IF($K20&lt;&gt;"",Baza!C5,"")</f>
        <v/>
      </c>
      <c r="K20" s="28" t="str">
        <f>IF($K$14=1,Baza!D5,"")</f>
        <v/>
      </c>
    </row>
    <row r="21" spans="2:15" x14ac:dyDescent="0.2">
      <c r="B21" s="27" t="str">
        <f t="shared" si="0"/>
        <v/>
      </c>
      <c r="C21" s="91" t="str">
        <f>IF($K21&lt;&gt;"",Baza!B6,"")</f>
        <v/>
      </c>
      <c r="D21" s="91"/>
      <c r="E21" s="91"/>
      <c r="F21" s="91"/>
      <c r="G21" s="91"/>
      <c r="H21" s="91"/>
      <c r="I21" s="20" t="str">
        <f>IF($K21&lt;&gt;"",Baza!C6,"")</f>
        <v/>
      </c>
      <c r="J21" s="19" t="s">
        <v>0</v>
      </c>
      <c r="K21" s="28" t="str">
        <f>IF($K$14=1,Baza!D6,"")</f>
        <v/>
      </c>
    </row>
    <row r="22" spans="2:15" x14ac:dyDescent="0.2">
      <c r="B22" s="27" t="str">
        <f t="shared" si="0"/>
        <v/>
      </c>
      <c r="C22" s="91" t="str">
        <f>IF($K22&lt;&gt;"",Baza!B7,"")</f>
        <v/>
      </c>
      <c r="D22" s="91"/>
      <c r="E22" s="91"/>
      <c r="F22" s="91"/>
      <c r="G22" s="91"/>
      <c r="H22" s="91"/>
      <c r="I22" s="20" t="str">
        <f>IF($K22&lt;&gt;"",Baza!C7,"")</f>
        <v/>
      </c>
      <c r="K22" s="28" t="str">
        <f>IF($K$14=1,Baza!D7,"")</f>
        <v/>
      </c>
    </row>
    <row r="23" spans="2:15" x14ac:dyDescent="0.2">
      <c r="B23" s="27" t="str">
        <f t="shared" si="0"/>
        <v/>
      </c>
      <c r="C23" s="91" t="str">
        <f>IF($K23&lt;&gt;"",Baza!B8,"")</f>
        <v/>
      </c>
      <c r="D23" s="91"/>
      <c r="E23" s="91"/>
      <c r="F23" s="91"/>
      <c r="G23" s="91"/>
      <c r="H23" s="91"/>
      <c r="I23" s="20" t="str">
        <f>IF($K23&lt;&gt;"",Baza!C8,"")</f>
        <v/>
      </c>
      <c r="K23" s="28" t="str">
        <f>IF($K$14=1,Baza!D8,"")</f>
        <v/>
      </c>
    </row>
    <row r="24" spans="2:15" x14ac:dyDescent="0.2">
      <c r="B24" s="27" t="str">
        <f t="shared" si="0"/>
        <v/>
      </c>
      <c r="C24" s="91" t="str">
        <f>IF($K24&lt;&gt;"",Baza!B9,"")</f>
        <v/>
      </c>
      <c r="D24" s="91"/>
      <c r="E24" s="91"/>
      <c r="F24" s="91"/>
      <c r="G24" s="91"/>
      <c r="H24" s="91"/>
      <c r="I24" s="20" t="str">
        <f>IF($K24&lt;&gt;"",Baza!C9,"")</f>
        <v/>
      </c>
      <c r="K24" s="28" t="str">
        <f>IF($K$14=1,Baza!D9,"")</f>
        <v/>
      </c>
    </row>
    <row r="25" spans="2:15" x14ac:dyDescent="0.2">
      <c r="B25" s="27" t="str">
        <f t="shared" si="0"/>
        <v/>
      </c>
      <c r="C25" s="91" t="str">
        <f>IF($K25&lt;&gt;"",Baza!B10,"")</f>
        <v/>
      </c>
      <c r="D25" s="91"/>
      <c r="E25" s="91"/>
      <c r="F25" s="91"/>
      <c r="G25" s="91"/>
      <c r="H25" s="91"/>
      <c r="I25" s="20" t="str">
        <f>IF($K25&lt;&gt;"",Baza!C10,"")</f>
        <v/>
      </c>
      <c r="J25" s="19" t="s">
        <v>0</v>
      </c>
      <c r="K25" s="28" t="str">
        <f>IF($K$14=1,Baza!D10,"")</f>
        <v/>
      </c>
    </row>
    <row r="26" spans="2:15" x14ac:dyDescent="0.2">
      <c r="B26" s="27" t="str">
        <f t="shared" si="0"/>
        <v/>
      </c>
      <c r="C26" s="91" t="str">
        <f>IF($K26&lt;&gt;"",Baza!B11,"")</f>
        <v/>
      </c>
      <c r="D26" s="91"/>
      <c r="E26" s="91"/>
      <c r="F26" s="91"/>
      <c r="G26" s="91"/>
      <c r="H26" s="91"/>
      <c r="I26" s="20" t="str">
        <f>IF($K26&lt;&gt;"",Baza!C11,"")</f>
        <v/>
      </c>
      <c r="J26" s="19" t="s">
        <v>0</v>
      </c>
      <c r="K26" s="28" t="str">
        <f>IF($K$14=1,Baza!D11,"")</f>
        <v/>
      </c>
    </row>
    <row r="27" spans="2:15" x14ac:dyDescent="0.2">
      <c r="B27" s="27" t="str">
        <f t="shared" si="0"/>
        <v/>
      </c>
      <c r="C27" s="91" t="str">
        <f>IF($K27&lt;&gt;"",Baza!B12,"")</f>
        <v/>
      </c>
      <c r="D27" s="91"/>
      <c r="E27" s="91"/>
      <c r="F27" s="91"/>
      <c r="G27" s="91"/>
      <c r="H27" s="91"/>
      <c r="I27" s="20" t="str">
        <f>IF($K27&lt;&gt;"",Baza!C12,"")</f>
        <v/>
      </c>
      <c r="K27" s="28" t="str">
        <f>IF($K$14=1,Baza!D12,"")</f>
        <v/>
      </c>
    </row>
    <row r="28" spans="2:15" x14ac:dyDescent="0.2">
      <c r="B28" s="27" t="str">
        <f t="shared" si="0"/>
        <v/>
      </c>
      <c r="C28" s="91" t="str">
        <f>IF($K28&lt;&gt;"",Baza!B13,"")</f>
        <v/>
      </c>
      <c r="D28" s="91"/>
      <c r="E28" s="91"/>
      <c r="F28" s="91"/>
      <c r="G28" s="91"/>
      <c r="H28" s="91"/>
      <c r="I28" s="20" t="str">
        <f>IF($K28&lt;&gt;"",Baza!C13,"")</f>
        <v/>
      </c>
      <c r="K28" s="28" t="str">
        <f>IF($K$14=1,Baza!D13,"")</f>
        <v/>
      </c>
    </row>
    <row r="29" spans="2:15" x14ac:dyDescent="0.2">
      <c r="B29" s="27" t="str">
        <f t="shared" si="0"/>
        <v/>
      </c>
      <c r="C29" s="91" t="str">
        <f>IF($K29&lt;&gt;"",Baza!B14,"")</f>
        <v/>
      </c>
      <c r="D29" s="91"/>
      <c r="E29" s="91"/>
      <c r="F29" s="91"/>
      <c r="G29" s="91"/>
      <c r="H29" s="91"/>
      <c r="I29" s="20" t="str">
        <f>IF($K29&lt;&gt;"",Baza!C14,"")</f>
        <v/>
      </c>
      <c r="K29" s="28" t="str">
        <f>IF($K$14=1,Baza!D14,"")</f>
        <v/>
      </c>
    </row>
    <row r="30" spans="2:15" x14ac:dyDescent="0.2">
      <c r="B30" s="27" t="str">
        <f t="shared" si="0"/>
        <v/>
      </c>
      <c r="C30" s="91" t="str">
        <f>IF($K30&lt;&gt;"",Baza!B15,"")</f>
        <v/>
      </c>
      <c r="D30" s="91"/>
      <c r="E30" s="91"/>
      <c r="F30" s="91"/>
      <c r="G30" s="91"/>
      <c r="H30" s="91"/>
      <c r="I30" s="20" t="str">
        <f>IF($K30&lt;&gt;"",Baza!C15,"")</f>
        <v/>
      </c>
      <c r="J30" s="19" t="s">
        <v>0</v>
      </c>
      <c r="K30" s="28" t="str">
        <f>IF($K$14=1,Baza!D15,"")</f>
        <v/>
      </c>
    </row>
    <row r="31" spans="2:15" x14ac:dyDescent="0.2">
      <c r="B31" s="27" t="str">
        <f t="shared" si="0"/>
        <v/>
      </c>
      <c r="C31" s="91" t="str">
        <f>IF($K31&lt;&gt;"",Baza!B16,"")</f>
        <v/>
      </c>
      <c r="D31" s="91"/>
      <c r="E31" s="91"/>
      <c r="F31" s="91"/>
      <c r="G31" s="91"/>
      <c r="H31" s="91"/>
      <c r="I31" s="20" t="str">
        <f>IF($K31&lt;&gt;"",Baza!C16,"")</f>
        <v/>
      </c>
      <c r="K31" s="28" t="str">
        <f>IF($K$14=1,Baza!D16,"")</f>
        <v/>
      </c>
      <c r="L31" s="3"/>
      <c r="M31" s="3"/>
      <c r="N31" s="3"/>
      <c r="O31" s="3"/>
    </row>
    <row r="32" spans="2:15" x14ac:dyDescent="0.2">
      <c r="B32" s="27" t="str">
        <f t="shared" si="0"/>
        <v/>
      </c>
      <c r="C32" s="91" t="str">
        <f>IF($K32&lt;&gt;"",Baza!B17,"")</f>
        <v/>
      </c>
      <c r="D32" s="91"/>
      <c r="E32" s="91"/>
      <c r="F32" s="91"/>
      <c r="G32" s="91"/>
      <c r="H32" s="91"/>
      <c r="I32" s="20" t="str">
        <f>IF($K32&lt;&gt;"",Baza!C17,"")</f>
        <v/>
      </c>
      <c r="K32" s="28" t="str">
        <f>IF($K$14=1,Baza!D17,"")</f>
        <v/>
      </c>
      <c r="L32" s="3"/>
      <c r="M32" s="3"/>
      <c r="N32" s="3"/>
      <c r="O32" s="3"/>
    </row>
    <row r="33" spans="1:15" x14ac:dyDescent="0.2">
      <c r="B33" s="27" t="str">
        <f t="shared" si="0"/>
        <v/>
      </c>
      <c r="C33" s="91" t="str">
        <f>IF($K33&lt;&gt;"",Baza!B18,"")</f>
        <v/>
      </c>
      <c r="D33" s="91"/>
      <c r="E33" s="91"/>
      <c r="F33" s="91"/>
      <c r="G33" s="91"/>
      <c r="H33" s="91"/>
      <c r="I33" s="20" t="str">
        <f>IF($K33&lt;&gt;"",Baza!C18,"")</f>
        <v/>
      </c>
      <c r="K33" s="28" t="str">
        <f>IF($K$14=1,Baza!D18,"")</f>
        <v/>
      </c>
      <c r="L33" s="3"/>
      <c r="M33" s="3"/>
      <c r="N33" s="3"/>
      <c r="O33" s="3"/>
    </row>
    <row r="34" spans="1:15" x14ac:dyDescent="0.2">
      <c r="B34" s="27" t="str">
        <f t="shared" si="0"/>
        <v/>
      </c>
      <c r="C34" s="91" t="str">
        <f>IF($K34&lt;&gt;"",Baza!B19,"")</f>
        <v/>
      </c>
      <c r="D34" s="91"/>
      <c r="E34" s="91"/>
      <c r="F34" s="91"/>
      <c r="G34" s="91"/>
      <c r="H34" s="91"/>
      <c r="I34" s="20" t="str">
        <f>IF($K34&lt;&gt;"",Baza!C19,"")</f>
        <v/>
      </c>
      <c r="K34" s="28" t="str">
        <f>IF($K$14=1,Baza!D19,"")</f>
        <v/>
      </c>
      <c r="L34" s="3"/>
      <c r="M34" s="3"/>
      <c r="N34" s="3"/>
      <c r="O34" s="3"/>
    </row>
    <row r="35" spans="1:15" x14ac:dyDescent="0.2">
      <c r="B35" s="27" t="str">
        <f t="shared" si="0"/>
        <v/>
      </c>
      <c r="C35" s="91" t="str">
        <f>IF($K35&lt;&gt;"",Baza!B20,"")</f>
        <v/>
      </c>
      <c r="D35" s="91"/>
      <c r="E35" s="91"/>
      <c r="F35" s="91"/>
      <c r="G35" s="91"/>
      <c r="H35" s="91"/>
      <c r="I35" s="20" t="str">
        <f>IF($K35&lt;&gt;"",Baza!C20,"")</f>
        <v/>
      </c>
      <c r="K35" s="28" t="str">
        <f>IF($K$14=1,Baza!D20,"")</f>
        <v/>
      </c>
      <c r="L35" s="3"/>
      <c r="M35" s="3"/>
      <c r="N35" s="3"/>
      <c r="O35" s="3"/>
    </row>
    <row r="36" spans="1:15" x14ac:dyDescent="0.2">
      <c r="B36" s="27" t="str">
        <f t="shared" si="0"/>
        <v/>
      </c>
      <c r="C36" s="91" t="str">
        <f>IF($K36&lt;&gt;"",Baza!B21,"")</f>
        <v/>
      </c>
      <c r="D36" s="91"/>
      <c r="E36" s="91"/>
      <c r="F36" s="91"/>
      <c r="G36" s="91"/>
      <c r="H36" s="91"/>
      <c r="I36" s="20" t="str">
        <f>IF($K36&lt;&gt;"",Baza!C21,"")</f>
        <v/>
      </c>
      <c r="K36" s="28" t="str">
        <f>IF($K$14=1,Baza!D21,"")</f>
        <v/>
      </c>
      <c r="L36" s="3"/>
      <c r="M36" s="3" t="s">
        <v>0</v>
      </c>
      <c r="N36" s="3"/>
      <c r="O36" s="3"/>
    </row>
    <row r="37" spans="1:15" s="18" customFormat="1" ht="18.75" customHeight="1" x14ac:dyDescent="0.2">
      <c r="A37" s="3"/>
      <c r="B37" s="83" t="s">
        <v>18</v>
      </c>
      <c r="C37" s="83"/>
      <c r="D37" s="83"/>
      <c r="E37" s="83"/>
      <c r="F37" s="83"/>
      <c r="G37" s="97" t="s">
        <v>17</v>
      </c>
      <c r="H37" s="97"/>
      <c r="I37" s="84">
        <f>IF($K17&lt;&gt;"",SUM(I17:I36),"")</f>
        <v>225</v>
      </c>
      <c r="J37" s="3"/>
      <c r="K37" s="3"/>
      <c r="L37" s="3"/>
      <c r="M37" s="3"/>
      <c r="N37" s="3"/>
    </row>
    <row r="38" spans="1:15" x14ac:dyDescent="0.2">
      <c r="B38" s="88" t="str">
        <f ca="1">IF($K17&lt;&gt;"",Słowo!A20,"")</f>
        <v>dwieściedwadzieściapięćzł*</v>
      </c>
      <c r="C38" s="89"/>
      <c r="D38" s="89"/>
      <c r="E38" s="89"/>
      <c r="F38" s="90"/>
      <c r="G38" s="97"/>
      <c r="H38" s="97"/>
      <c r="I38" s="84"/>
    </row>
    <row r="39" spans="1:15" ht="5.25" customHeight="1" x14ac:dyDescent="0.2">
      <c r="B39" s="88"/>
      <c r="C39" s="89"/>
      <c r="D39" s="89"/>
      <c r="E39" s="89"/>
      <c r="F39" s="89"/>
      <c r="G39" s="69" t="s">
        <v>1</v>
      </c>
      <c r="H39" s="70"/>
      <c r="I39" s="71"/>
    </row>
    <row r="40" spans="1:15" ht="15" x14ac:dyDescent="0.25">
      <c r="B40" s="85" t="s">
        <v>19</v>
      </c>
      <c r="C40" s="86"/>
      <c r="D40" s="86"/>
      <c r="E40" s="29"/>
      <c r="F40" s="30" t="s">
        <v>20</v>
      </c>
      <c r="G40" s="72"/>
      <c r="H40" s="72"/>
      <c r="I40" s="73"/>
    </row>
    <row r="41" spans="1:15" ht="12.75" customHeight="1" x14ac:dyDescent="0.2">
      <c r="B41" s="92" t="s">
        <v>21</v>
      </c>
      <c r="C41" s="93"/>
      <c r="D41" s="93"/>
      <c r="E41" s="94">
        <f>IF($K17&lt;&gt;"",I37*E40/100,"")</f>
        <v>0</v>
      </c>
      <c r="F41" s="95"/>
      <c r="G41" s="72"/>
      <c r="H41" s="72"/>
      <c r="I41" s="73"/>
    </row>
    <row r="42" spans="1:15" s="1" customFormat="1" ht="21" customHeight="1" x14ac:dyDescent="0.2">
      <c r="A42" s="19"/>
      <c r="B42" s="67" t="s">
        <v>15</v>
      </c>
      <c r="C42" s="68"/>
      <c r="D42" s="68"/>
      <c r="E42" s="81" t="str">
        <f>IF(Ustawienia!G6=1,"GOTÓWKA","")&amp;IF(Ustawienia!G6=2,"PRZELEW","")&amp;IF(Ustawienia!G6=3,"CZEK","")</f>
        <v>CZEK</v>
      </c>
      <c r="F42" s="82"/>
      <c r="G42" s="74"/>
      <c r="H42" s="74"/>
      <c r="I42" s="75"/>
      <c r="J42" s="19"/>
      <c r="K42" s="19"/>
      <c r="L42" s="19"/>
      <c r="M42" s="19"/>
      <c r="N42" s="19"/>
    </row>
    <row r="43" spans="1:15" s="1" customFormat="1" x14ac:dyDescent="0.2">
      <c r="A43" s="19"/>
      <c r="B43" s="21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</row>
    <row r="44" spans="1:15" s="1" customFormat="1" x14ac:dyDescent="0.2">
      <c r="A44" s="19"/>
      <c r="B44" s="21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5" s="1" customFormat="1" x14ac:dyDescent="0.2">
      <c r="A45" s="19"/>
      <c r="B45" s="21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5" s="1" customFormat="1" x14ac:dyDescent="0.2">
      <c r="A46" s="19"/>
      <c r="B46" s="21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5" s="1" customFormat="1" x14ac:dyDescent="0.2">
      <c r="A47" s="19"/>
      <c r="B47" s="21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5" s="1" customFormat="1" x14ac:dyDescent="0.2">
      <c r="A48" s="19"/>
      <c r="B48" s="21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 s="1" customFormat="1" x14ac:dyDescent="0.2">
      <c r="A49" s="19"/>
      <c r="B49" s="21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 s="1" customFormat="1" x14ac:dyDescent="0.2">
      <c r="A50" s="19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 s="1" customFormat="1" x14ac:dyDescent="0.2">
      <c r="A51" s="19"/>
      <c r="B51" s="21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 s="1" customFormat="1" x14ac:dyDescent="0.2">
      <c r="A52" s="19"/>
      <c r="B52" s="21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 s="1" customFormat="1" x14ac:dyDescent="0.2">
      <c r="A53" s="19"/>
      <c r="B53" s="21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 s="1" customFormat="1" x14ac:dyDescent="0.2">
      <c r="A54" s="19"/>
      <c r="B54" s="21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 s="1" customFormat="1" x14ac:dyDescent="0.2">
      <c r="A55" s="19"/>
      <c r="B55" s="21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  <row r="56" spans="1:14" s="1" customFormat="1" x14ac:dyDescent="0.2">
      <c r="A56" s="19"/>
      <c r="B56" s="21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</row>
    <row r="57" spans="1:14" s="1" customFormat="1" x14ac:dyDescent="0.2">
      <c r="A57" s="19"/>
      <c r="B57" s="21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</row>
    <row r="58" spans="1:14" s="1" customFormat="1" x14ac:dyDescent="0.2">
      <c r="A58" s="19"/>
      <c r="B58" s="21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</row>
    <row r="59" spans="1:14" s="1" customFormat="1" x14ac:dyDescent="0.2">
      <c r="A59" s="19"/>
      <c r="B59" s="21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</row>
    <row r="60" spans="1:14" s="1" customFormat="1" x14ac:dyDescent="0.2">
      <c r="A60" s="19"/>
      <c r="B60" s="21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</row>
    <row r="61" spans="1:14" s="1" customFormat="1" x14ac:dyDescent="0.2">
      <c r="A61" s="19"/>
      <c r="B61" s="21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  <row r="62" spans="1:14" s="1" customFormat="1" x14ac:dyDescent="0.2">
      <c r="A62" s="19"/>
      <c r="B62" s="21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</row>
    <row r="63" spans="1:14" s="1" customFormat="1" x14ac:dyDescent="0.2">
      <c r="A63" s="19"/>
      <c r="B63" s="21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</row>
    <row r="64" spans="1:14" s="1" customFormat="1" x14ac:dyDescent="0.2">
      <c r="A64" s="19"/>
      <c r="B64" s="21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1:14" s="1" customFormat="1" x14ac:dyDescent="0.2">
      <c r="A65" s="19"/>
      <c r="B65" s="21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</row>
    <row r="66" spans="1:14" s="1" customFormat="1" x14ac:dyDescent="0.2">
      <c r="A66" s="19"/>
      <c r="B66" s="21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1:14" s="1" customFormat="1" x14ac:dyDescent="0.2">
      <c r="A67" s="19"/>
      <c r="B67" s="21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</row>
    <row r="68" spans="1:14" s="1" customFormat="1" x14ac:dyDescent="0.2">
      <c r="A68" s="19"/>
      <c r="B68" s="21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</row>
    <row r="69" spans="1:14" s="1" customFormat="1" x14ac:dyDescent="0.2">
      <c r="A69" s="19"/>
      <c r="B69" s="21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</row>
    <row r="70" spans="1:14" s="1" customFormat="1" x14ac:dyDescent="0.2">
      <c r="A70" s="19"/>
      <c r="B70" s="21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</row>
    <row r="71" spans="1:14" s="1" customFormat="1" x14ac:dyDescent="0.2">
      <c r="A71" s="19"/>
      <c r="B71" s="21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</row>
    <row r="72" spans="1:14" s="1" customFormat="1" x14ac:dyDescent="0.2">
      <c r="A72" s="19"/>
      <c r="B72" s="21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1:14" s="1" customFormat="1" x14ac:dyDescent="0.2">
      <c r="A73" s="19"/>
      <c r="B73" s="21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1:14" s="1" customFormat="1" x14ac:dyDescent="0.2">
      <c r="A74" s="19"/>
      <c r="B74" s="21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1:14" s="1" customFormat="1" x14ac:dyDescent="0.2">
      <c r="A75" s="19"/>
      <c r="B75" s="21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</row>
    <row r="76" spans="1:14" s="1" customFormat="1" x14ac:dyDescent="0.2">
      <c r="A76" s="19"/>
      <c r="B76" s="21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</row>
    <row r="77" spans="1:14" s="1" customFormat="1" x14ac:dyDescent="0.2">
      <c r="A77" s="19"/>
      <c r="B77" s="21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</row>
    <row r="78" spans="1:14" s="1" customFormat="1" x14ac:dyDescent="0.2">
      <c r="A78" s="19"/>
      <c r="B78" s="21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</row>
    <row r="79" spans="1:14" s="1" customFormat="1" x14ac:dyDescent="0.2">
      <c r="A79" s="19"/>
      <c r="B79" s="21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</row>
    <row r="80" spans="1:14" s="1" customFormat="1" x14ac:dyDescent="0.2">
      <c r="A80" s="19"/>
      <c r="B80" s="21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</row>
    <row r="81" spans="1:14" s="1" customFormat="1" x14ac:dyDescent="0.2">
      <c r="A81" s="19"/>
      <c r="B81" s="21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</row>
    <row r="82" spans="1:14" s="1" customFormat="1" x14ac:dyDescent="0.2">
      <c r="A82" s="19"/>
      <c r="B82" s="21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</row>
    <row r="83" spans="1:14" s="1" customFormat="1" x14ac:dyDescent="0.2">
      <c r="A83" s="19"/>
      <c r="B83" s="21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</row>
    <row r="84" spans="1:14" s="1" customFormat="1" x14ac:dyDescent="0.2">
      <c r="A84" s="19"/>
      <c r="B84" s="21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</row>
    <row r="85" spans="1:14" s="1" customFormat="1" x14ac:dyDescent="0.2">
      <c r="A85" s="19"/>
      <c r="B85" s="21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</row>
    <row r="86" spans="1:14" s="1" customFormat="1" x14ac:dyDescent="0.2">
      <c r="A86" s="19"/>
      <c r="B86" s="21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</row>
  </sheetData>
  <sheetProtection formatCells="0" formatColumns="0" formatRows="0"/>
  <mergeCells count="48">
    <mergeCell ref="C33:H33"/>
    <mergeCell ref="C19:H19"/>
    <mergeCell ref="C20:H20"/>
    <mergeCell ref="C21:H21"/>
    <mergeCell ref="C30:H30"/>
    <mergeCell ref="B16:I16"/>
    <mergeCell ref="K14:K15"/>
    <mergeCell ref="C31:H31"/>
    <mergeCell ref="C32:H32"/>
    <mergeCell ref="B7:E7"/>
    <mergeCell ref="B14:B15"/>
    <mergeCell ref="I14:I15"/>
    <mergeCell ref="B8:E8"/>
    <mergeCell ref="B9:E9"/>
    <mergeCell ref="H9:I9"/>
    <mergeCell ref="H10:I10"/>
    <mergeCell ref="B41:D41"/>
    <mergeCell ref="E41:F41"/>
    <mergeCell ref="C14:H15"/>
    <mergeCell ref="C17:H17"/>
    <mergeCell ref="C18:H18"/>
    <mergeCell ref="C36:H36"/>
    <mergeCell ref="C22:H22"/>
    <mergeCell ref="G37:H38"/>
    <mergeCell ref="C23:H23"/>
    <mergeCell ref="C24:H24"/>
    <mergeCell ref="C25:H25"/>
    <mergeCell ref="C26:H26"/>
    <mergeCell ref="C34:H34"/>
    <mergeCell ref="C27:H27"/>
    <mergeCell ref="C28:H28"/>
    <mergeCell ref="C29:H29"/>
    <mergeCell ref="G2:I3"/>
    <mergeCell ref="B12:H12"/>
    <mergeCell ref="B42:D42"/>
    <mergeCell ref="G39:I42"/>
    <mergeCell ref="H8:I8"/>
    <mergeCell ref="F5:H6"/>
    <mergeCell ref="I5:I6"/>
    <mergeCell ref="E42:F42"/>
    <mergeCell ref="B37:F37"/>
    <mergeCell ref="H7:I7"/>
    <mergeCell ref="I37:I38"/>
    <mergeCell ref="B40:D40"/>
    <mergeCell ref="B5:E5"/>
    <mergeCell ref="B6:E6"/>
    <mergeCell ref="B38:F39"/>
    <mergeCell ref="C35:H35"/>
  </mergeCells>
  <phoneticPr fontId="1" type="noConversion"/>
  <conditionalFormatting sqref="E41:F41 I17:I36">
    <cfRule type="cellIs" dxfId="0" priority="1" stopIfTrue="1" operator="equal">
      <formula>0</formula>
    </cfRule>
  </conditionalFormatting>
  <printOptions horizontalCentered="1" verticalCentered="1"/>
  <pageMargins left="0.23622047244094491" right="0.27559055118110237" top="0.19685039370078741" bottom="0" header="0.27559055118110237" footer="0.89"/>
  <pageSetup paperSize="11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topLeftCell="A2" workbookViewId="0">
      <selection activeCell="C11" sqref="C11"/>
    </sheetView>
  </sheetViews>
  <sheetFormatPr defaultRowHeight="12.75" x14ac:dyDescent="0.2"/>
  <cols>
    <col min="1" max="1" width="3.140625" customWidth="1"/>
    <col min="2" max="2" width="8" style="6" customWidth="1"/>
    <col min="3" max="3" width="15.7109375" style="6" customWidth="1"/>
    <col min="4" max="4" width="14.85546875" customWidth="1"/>
    <col min="5" max="5" width="15.42578125" bestFit="1" customWidth="1"/>
  </cols>
  <sheetData>
    <row r="1" spans="2:11" ht="13.5" thickBot="1" x14ac:dyDescent="0.25"/>
    <row r="2" spans="2:11" ht="18.75" customHeight="1" thickBot="1" x14ac:dyDescent="0.25">
      <c r="B2" s="7">
        <v>999</v>
      </c>
      <c r="C2" s="8" t="s">
        <v>3</v>
      </c>
      <c r="D2" s="9"/>
      <c r="E2" s="10"/>
      <c r="F2" s="10"/>
      <c r="G2" s="10"/>
      <c r="H2" s="10"/>
      <c r="I2" s="10"/>
      <c r="J2" s="10"/>
      <c r="K2" s="10"/>
    </row>
    <row r="3" spans="2:11" x14ac:dyDescent="0.2">
      <c r="B3" s="6" t="s">
        <v>4</v>
      </c>
      <c r="C3" s="5">
        <f>IF(B3="x",$B$2+ROW()-2,"")</f>
        <v>1000</v>
      </c>
      <c r="E3" s="11"/>
      <c r="F3" s="11"/>
      <c r="G3" s="2"/>
      <c r="H3" s="2"/>
      <c r="I3" s="2"/>
      <c r="J3" s="2"/>
      <c r="K3" s="2"/>
    </row>
    <row r="4" spans="2:11" x14ac:dyDescent="0.2">
      <c r="B4" s="6" t="s">
        <v>4</v>
      </c>
      <c r="C4" s="5">
        <f t="shared" ref="C4:C11" si="0">IF(B4="x",$B$2+ROW()-1,"")</f>
        <v>1002</v>
      </c>
      <c r="D4" s="3"/>
      <c r="E4" s="12"/>
    </row>
    <row r="5" spans="2:11" x14ac:dyDescent="0.2">
      <c r="B5" s="6" t="s">
        <v>4</v>
      </c>
      <c r="C5" s="5">
        <f t="shared" si="0"/>
        <v>1003</v>
      </c>
      <c r="D5" s="3"/>
      <c r="E5" s="12"/>
    </row>
    <row r="6" spans="2:11" x14ac:dyDescent="0.2">
      <c r="B6" s="6" t="s">
        <v>4</v>
      </c>
      <c r="C6" s="5">
        <f t="shared" si="0"/>
        <v>1004</v>
      </c>
      <c r="D6" s="3"/>
      <c r="E6" s="12"/>
    </row>
    <row r="7" spans="2:11" x14ac:dyDescent="0.2">
      <c r="B7" s="6" t="s">
        <v>4</v>
      </c>
      <c r="C7" s="5">
        <f t="shared" si="0"/>
        <v>1005</v>
      </c>
      <c r="D7" s="3"/>
      <c r="E7" s="12"/>
    </row>
    <row r="8" spans="2:11" x14ac:dyDescent="0.2">
      <c r="B8" s="6" t="s">
        <v>4</v>
      </c>
      <c r="C8" s="5">
        <f t="shared" si="0"/>
        <v>1006</v>
      </c>
      <c r="D8" s="3"/>
      <c r="E8" s="12"/>
    </row>
    <row r="9" spans="2:11" x14ac:dyDescent="0.2">
      <c r="B9" s="6" t="s">
        <v>4</v>
      </c>
      <c r="C9" s="5">
        <f t="shared" si="0"/>
        <v>1007</v>
      </c>
      <c r="D9" s="3"/>
      <c r="E9" s="12"/>
    </row>
    <row r="10" spans="2:11" x14ac:dyDescent="0.2">
      <c r="B10" s="6" t="s">
        <v>4</v>
      </c>
      <c r="C10" s="5">
        <f t="shared" si="0"/>
        <v>1008</v>
      </c>
      <c r="D10" s="3"/>
      <c r="E10" s="12"/>
    </row>
    <row r="11" spans="2:11" x14ac:dyDescent="0.2">
      <c r="B11" s="6" t="s">
        <v>4</v>
      </c>
      <c r="C11" s="5">
        <f t="shared" si="0"/>
        <v>1009</v>
      </c>
      <c r="D11" s="3"/>
      <c r="E11" s="12"/>
    </row>
    <row r="12" spans="2:11" x14ac:dyDescent="0.2">
      <c r="C12" s="5"/>
      <c r="D12" s="3"/>
      <c r="E12" s="12"/>
    </row>
    <row r="13" spans="2:11" x14ac:dyDescent="0.2">
      <c r="C13" s="5"/>
      <c r="D13" s="3"/>
      <c r="E13" s="12"/>
    </row>
    <row r="14" spans="2:11" x14ac:dyDescent="0.2">
      <c r="C14" s="5"/>
      <c r="D14" s="3"/>
      <c r="E14" s="12"/>
    </row>
    <row r="15" spans="2:11" x14ac:dyDescent="0.2">
      <c r="C15" s="5"/>
      <c r="D15" s="3"/>
      <c r="E15" s="12"/>
    </row>
    <row r="16" spans="2:11" x14ac:dyDescent="0.2">
      <c r="C16" s="5"/>
      <c r="D16" s="3"/>
      <c r="E16" s="12"/>
    </row>
    <row r="17" spans="3:5" x14ac:dyDescent="0.2">
      <c r="C17" s="5"/>
      <c r="D17" s="3"/>
      <c r="E17" s="12"/>
    </row>
    <row r="18" spans="3:5" x14ac:dyDescent="0.2">
      <c r="C18" s="5"/>
      <c r="D18" s="3"/>
      <c r="E18" s="12"/>
    </row>
    <row r="19" spans="3:5" x14ac:dyDescent="0.2">
      <c r="C19" s="5"/>
      <c r="D19" s="3"/>
      <c r="E19" s="12"/>
    </row>
    <row r="20" spans="3:5" x14ac:dyDescent="0.2">
      <c r="C20" s="5"/>
      <c r="D20" s="3"/>
      <c r="E20" s="12"/>
    </row>
    <row r="21" spans="3:5" x14ac:dyDescent="0.2">
      <c r="C21" s="5"/>
    </row>
  </sheetData>
  <autoFilter ref="B2:C23"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13"/>
  <sheetViews>
    <sheetView workbookViewId="0">
      <selection activeCell="K26" sqref="K26"/>
    </sheetView>
  </sheetViews>
  <sheetFormatPr defaultRowHeight="12.75" x14ac:dyDescent="0.2"/>
  <cols>
    <col min="1" max="1" width="2.42578125" customWidth="1"/>
    <col min="2" max="2" width="16.7109375" customWidth="1"/>
    <col min="3" max="3" width="10" bestFit="1" customWidth="1"/>
    <col min="4" max="4" width="25.7109375" customWidth="1"/>
    <col min="5" max="5" width="3.7109375" customWidth="1"/>
    <col min="6" max="6" width="15.5703125" bestFit="1" customWidth="1"/>
    <col min="7" max="7" width="15.140625" customWidth="1"/>
    <col min="8" max="8" width="12.28515625" customWidth="1"/>
  </cols>
  <sheetData>
    <row r="1" spans="2:8" ht="13.5" thickBot="1" x14ac:dyDescent="0.25"/>
    <row r="2" spans="2:8" x14ac:dyDescent="0.2">
      <c r="B2" s="118" t="s">
        <v>5</v>
      </c>
      <c r="C2" s="108" t="s">
        <v>22</v>
      </c>
      <c r="D2" s="109"/>
      <c r="F2" s="103" t="s">
        <v>25</v>
      </c>
      <c r="G2" s="104"/>
      <c r="H2" s="31" t="s">
        <v>6</v>
      </c>
    </row>
    <row r="3" spans="2:8" x14ac:dyDescent="0.2">
      <c r="B3" s="119"/>
      <c r="C3" s="112" t="s">
        <v>7</v>
      </c>
      <c r="D3" s="113"/>
      <c r="F3" s="60" t="s">
        <v>38</v>
      </c>
      <c r="G3" s="61">
        <f ca="1">TODAY()+H3</f>
        <v>42288</v>
      </c>
      <c r="H3" s="62">
        <v>2</v>
      </c>
    </row>
    <row r="4" spans="2:8" ht="13.5" thickBot="1" x14ac:dyDescent="0.25">
      <c r="B4" s="119"/>
      <c r="C4" s="112" t="s">
        <v>0</v>
      </c>
      <c r="D4" s="113"/>
      <c r="F4" s="105" t="str">
        <f ca="1">F3&amp;TEXT(G3,"rrrr-mm-dd" )</f>
        <v>Katowice, dnia 2015-10-11</v>
      </c>
      <c r="G4" s="106"/>
      <c r="H4" s="107"/>
    </row>
    <row r="5" spans="2:8" ht="13.5" thickBot="1" x14ac:dyDescent="0.25">
      <c r="B5" s="119" t="s">
        <v>8</v>
      </c>
      <c r="C5" s="112" t="s">
        <v>9</v>
      </c>
      <c r="D5" s="113"/>
      <c r="G5" s="13"/>
    </row>
    <row r="6" spans="2:8" ht="13.5" thickBot="1" x14ac:dyDescent="0.25">
      <c r="B6" s="122"/>
      <c r="C6" s="120" t="s">
        <v>10</v>
      </c>
      <c r="D6" s="121"/>
      <c r="F6" s="32" t="s">
        <v>11</v>
      </c>
      <c r="G6" s="63">
        <v>3</v>
      </c>
      <c r="H6" s="14"/>
    </row>
    <row r="7" spans="2:8" ht="13.5" thickBot="1" x14ac:dyDescent="0.25">
      <c r="E7" s="14"/>
      <c r="F7" s="17"/>
      <c r="G7" s="17"/>
    </row>
    <row r="8" spans="2:8" ht="16.5" thickBot="1" x14ac:dyDescent="0.3">
      <c r="B8" s="114" t="s">
        <v>12</v>
      </c>
      <c r="C8" s="115"/>
      <c r="D8" s="33">
        <f>MAX(Nr!C1:C300)</f>
        <v>1009</v>
      </c>
      <c r="H8" s="15"/>
    </row>
    <row r="9" spans="2:8" ht="16.5" thickBot="1" x14ac:dyDescent="0.3">
      <c r="B9" s="110" t="s">
        <v>13</v>
      </c>
      <c r="C9" s="111"/>
      <c r="D9" s="59" t="s">
        <v>23</v>
      </c>
      <c r="F9" s="16"/>
      <c r="G9" s="34"/>
      <c r="H9" s="9"/>
    </row>
    <row r="10" spans="2:8" ht="16.5" thickBot="1" x14ac:dyDescent="0.3">
      <c r="B10" s="116" t="str">
        <f ca="1">D8&amp;D9&amp;D10</f>
        <v>1009/10/2015</v>
      </c>
      <c r="C10" s="117"/>
      <c r="D10" s="33" t="str">
        <f ca="1">TEXT(G3,"m/rrrr")</f>
        <v>10/2015</v>
      </c>
    </row>
    <row r="11" spans="2:8" ht="13.5" customHeight="1" x14ac:dyDescent="0.2">
      <c r="B11" s="2"/>
      <c r="C11" s="35"/>
      <c r="D11" s="35"/>
      <c r="E11" s="35"/>
      <c r="H11" s="36"/>
    </row>
    <row r="12" spans="2:8" x14ac:dyDescent="0.2">
      <c r="H12" s="36"/>
    </row>
    <row r="13" spans="2:8" x14ac:dyDescent="0.2">
      <c r="H13" s="36"/>
    </row>
  </sheetData>
  <mergeCells count="12">
    <mergeCell ref="B10:C10"/>
    <mergeCell ref="B2:B4"/>
    <mergeCell ref="C5:D5"/>
    <mergeCell ref="C6:D6"/>
    <mergeCell ref="B5:B6"/>
    <mergeCell ref="F2:G2"/>
    <mergeCell ref="F4:H4"/>
    <mergeCell ref="C2:D2"/>
    <mergeCell ref="B9:C9"/>
    <mergeCell ref="C3:D3"/>
    <mergeCell ref="C4:D4"/>
    <mergeCell ref="B8:C8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H14" sqref="H14"/>
    </sheetView>
  </sheetViews>
  <sheetFormatPr defaultColWidth="11.5703125" defaultRowHeight="12.75" x14ac:dyDescent="0.2"/>
  <cols>
    <col min="1" max="1" width="6" style="46" customWidth="1"/>
    <col min="2" max="2" width="12.85546875" style="46" customWidth="1"/>
    <col min="3" max="3" width="18.42578125" style="46" customWidth="1"/>
    <col min="4" max="4" width="15.42578125" style="46" customWidth="1"/>
    <col min="5" max="5" width="14" style="46" customWidth="1"/>
    <col min="6" max="6" width="1.42578125" style="58" customWidth="1"/>
    <col min="7" max="7" width="3.28515625" style="46" customWidth="1"/>
    <col min="8" max="8" width="16.42578125" style="46" customWidth="1"/>
    <col min="9" max="9" width="12.5703125" style="46" customWidth="1"/>
    <col min="10" max="10" width="44.140625" style="46" customWidth="1"/>
    <col min="11" max="16384" width="11.5703125" style="46"/>
  </cols>
  <sheetData>
    <row r="1" spans="1:8" x14ac:dyDescent="0.2">
      <c r="A1" s="42" t="s">
        <v>40</v>
      </c>
      <c r="B1" s="43" t="s">
        <v>0</v>
      </c>
      <c r="C1" s="44" t="s">
        <v>0</v>
      </c>
      <c r="D1" s="44" t="s">
        <v>0</v>
      </c>
      <c r="E1" s="42" t="s">
        <v>41</v>
      </c>
      <c r="F1" s="45"/>
    </row>
    <row r="2" spans="1:8" x14ac:dyDescent="0.2">
      <c r="A2" s="42" t="s">
        <v>42</v>
      </c>
      <c r="B2" s="42" t="s">
        <v>43</v>
      </c>
      <c r="C2" s="44" t="s">
        <v>41</v>
      </c>
      <c r="D2" s="44" t="s">
        <v>44</v>
      </c>
      <c r="E2" s="42" t="s">
        <v>45</v>
      </c>
      <c r="F2" s="45"/>
    </row>
    <row r="3" spans="1:8" x14ac:dyDescent="0.2">
      <c r="A3" s="42" t="s">
        <v>46</v>
      </c>
      <c r="B3" s="42" t="s">
        <v>47</v>
      </c>
      <c r="C3" s="47" t="str">
        <f>"dzieścia"</f>
        <v>dzieścia</v>
      </c>
      <c r="D3" s="44" t="s">
        <v>48</v>
      </c>
      <c r="E3" s="42" t="s">
        <v>49</v>
      </c>
      <c r="F3" s="45"/>
    </row>
    <row r="4" spans="1:8" x14ac:dyDescent="0.2">
      <c r="A4" s="42" t="s">
        <v>50</v>
      </c>
      <c r="B4" s="42" t="s">
        <v>51</v>
      </c>
      <c r="C4" s="44" t="str">
        <f>"dzieści"</f>
        <v>dzieści</v>
      </c>
      <c r="D4" s="44" t="s">
        <v>52</v>
      </c>
      <c r="E4" s="42" t="s">
        <v>53</v>
      </c>
      <c r="F4" s="45"/>
    </row>
    <row r="5" spans="1:8" x14ac:dyDescent="0.2">
      <c r="A5" s="42" t="s">
        <v>54</v>
      </c>
      <c r="B5" s="42" t="s">
        <v>55</v>
      </c>
      <c r="C5" s="44" t="str">
        <f>"dzieści"</f>
        <v>dzieści</v>
      </c>
      <c r="D5" s="44" t="s">
        <v>52</v>
      </c>
      <c r="E5" s="42" t="s">
        <v>56</v>
      </c>
      <c r="F5" s="45"/>
      <c r="G5" s="47"/>
      <c r="H5" s="47"/>
    </row>
    <row r="6" spans="1:8" x14ac:dyDescent="0.2">
      <c r="A6" s="42" t="s">
        <v>57</v>
      </c>
      <c r="B6" s="42" t="s">
        <v>58</v>
      </c>
      <c r="C6" s="44" t="str">
        <f>"dziesiąt"</f>
        <v>dziesiąt</v>
      </c>
      <c r="D6" s="44" t="s">
        <v>59</v>
      </c>
      <c r="E6" s="42" t="s">
        <v>60</v>
      </c>
      <c r="F6" s="45"/>
    </row>
    <row r="7" spans="1:8" x14ac:dyDescent="0.2">
      <c r="A7" s="42" t="s">
        <v>61</v>
      </c>
      <c r="B7" s="42" t="s">
        <v>62</v>
      </c>
      <c r="C7" s="44" t="str">
        <f>"dziesiąt"</f>
        <v>dziesiąt</v>
      </c>
      <c r="D7" s="44" t="s">
        <v>59</v>
      </c>
      <c r="E7" s="42" t="s">
        <v>63</v>
      </c>
      <c r="F7" s="45"/>
    </row>
    <row r="8" spans="1:8" x14ac:dyDescent="0.2">
      <c r="A8" s="42" t="s">
        <v>64</v>
      </c>
      <c r="B8" s="42" t="s">
        <v>65</v>
      </c>
      <c r="C8" s="44" t="str">
        <f>"dziesiąt"</f>
        <v>dziesiąt</v>
      </c>
      <c r="D8" s="44" t="s">
        <v>59</v>
      </c>
      <c r="E8" s="42" t="s">
        <v>66</v>
      </c>
      <c r="F8" s="45"/>
    </row>
    <row r="9" spans="1:8" x14ac:dyDescent="0.2">
      <c r="A9" s="42" t="s">
        <v>67</v>
      </c>
      <c r="B9" s="42" t="s">
        <v>68</v>
      </c>
      <c r="C9" s="44" t="str">
        <f>"dziesiąt"</f>
        <v>dziesiąt</v>
      </c>
      <c r="D9" s="44" t="s">
        <v>59</v>
      </c>
      <c r="E9" s="42" t="s">
        <v>69</v>
      </c>
      <c r="F9" s="45"/>
    </row>
    <row r="10" spans="1:8" x14ac:dyDescent="0.2">
      <c r="A10" s="42" t="s">
        <v>70</v>
      </c>
      <c r="B10" s="42" t="s">
        <v>71</v>
      </c>
      <c r="C10" s="44" t="str">
        <f>"dziesiąt"</f>
        <v>dziesiąt</v>
      </c>
      <c r="D10" s="44" t="s">
        <v>59</v>
      </c>
      <c r="E10" s="42" t="s">
        <v>72</v>
      </c>
      <c r="F10" s="45"/>
      <c r="G10" s="48"/>
      <c r="H10" s="47"/>
    </row>
    <row r="11" spans="1:8" x14ac:dyDescent="0.2">
      <c r="A11" s="49"/>
      <c r="B11" s="49"/>
      <c r="C11" s="50"/>
      <c r="D11" s="50"/>
      <c r="E11" s="49"/>
      <c r="F11" s="45"/>
      <c r="G11" s="48"/>
      <c r="H11" s="47"/>
    </row>
    <row r="12" spans="1:8" ht="21" customHeight="1" x14ac:dyDescent="0.2">
      <c r="A12" s="51" t="str">
        <f>"mld*"</f>
        <v>mld*</v>
      </c>
      <c r="B12" s="51" t="str">
        <f>"mln*"</f>
        <v>mln*</v>
      </c>
      <c r="C12" s="51" t="str">
        <f>"tys*"</f>
        <v>tys*</v>
      </c>
      <c r="D12" s="51" t="str">
        <f>"zł*"</f>
        <v>zł*</v>
      </c>
      <c r="E12" s="51" t="str">
        <f>"gr*"</f>
        <v>gr*</v>
      </c>
      <c r="F12" s="45"/>
      <c r="G12" s="48"/>
      <c r="H12" s="47"/>
    </row>
    <row r="13" spans="1:8" x14ac:dyDescent="0.2">
      <c r="A13" s="52" t="str">
        <f>MID($H$17,1,3)</f>
        <v>000</v>
      </c>
      <c r="B13" s="52" t="str">
        <f>MID($H$17,4,3)</f>
        <v>000</v>
      </c>
      <c r="C13" s="52" t="str">
        <f>MID($H$17,7,3)</f>
        <v>000</v>
      </c>
      <c r="D13" s="52" t="str">
        <f>MID($H$17,10,3)</f>
        <v>225</v>
      </c>
      <c r="E13" s="52" t="str">
        <f>"0" &amp; RIGHT(H16,2)</f>
        <v>000</v>
      </c>
      <c r="F13" s="45"/>
    </row>
    <row r="14" spans="1:8" x14ac:dyDescent="0.2">
      <c r="A14" s="53" t="str">
        <f>IF(VALUE(LEFT(A13,1))=1,$D$2,"") &amp; IF(VALUE(LEFT(A13,1))=2,$D$3,"")</f>
        <v/>
      </c>
      <c r="B14" s="53" t="str">
        <f>IF(VALUE(LEFT(B13,1))=1,$D$2,"") &amp; IF(VALUE(LEFT(B13,1))=2,$D$3,"")</f>
        <v/>
      </c>
      <c r="C14" s="53" t="str">
        <f>IF(VALUE(LEFT(C13,1))=1,$D$2,"") &amp; IF(VALUE(LEFT(C13,1))=2,$D$3,"")</f>
        <v/>
      </c>
      <c r="D14" s="53" t="str">
        <f>IF(VALUE(LEFT(D13,1))=1,$D$2,"") &amp; IF(VALUE(LEFT(D13,1))=2,$D$3,"")</f>
        <v>dwieście</v>
      </c>
      <c r="E14" s="53"/>
      <c r="F14" s="45"/>
      <c r="H14" s="54">
        <f>Rachunek!I37</f>
        <v>225</v>
      </c>
    </row>
    <row r="15" spans="1:8" x14ac:dyDescent="0.2">
      <c r="A15" s="53" t="str">
        <f ca="1">IF(VALUE(A13)&gt;299,INDIRECT("$B" &amp; MID(A13,1,1)+1 ) &amp; INDIRECT("$D" &amp; MID(A13,1,1)+1 ),"")</f>
        <v/>
      </c>
      <c r="B15" s="53" t="str">
        <f ca="1">IF(VALUE(B13)&gt;299,INDIRECT("$B" &amp; MID(B13,1,1)+1 ) &amp; INDIRECT("$D" &amp; MID(B13,1,1)+1 ),"")</f>
        <v/>
      </c>
      <c r="C15" s="53" t="str">
        <f ca="1">IF(VALUE(C13)&gt;299,INDIRECT("$B" &amp; MID(C13,1,1)+1 ) &amp; INDIRECT("$D" &amp; MID(C13,1,1)+1 ),"")</f>
        <v/>
      </c>
      <c r="D15" s="53" t="str">
        <f ca="1">IF(VALUE(D13)&gt;299,INDIRECT("$B" &amp; MID(D13,1,1)+1 ) &amp; INDIRECT("$D" &amp; MID(D13,1,1)+1 ),"")</f>
        <v/>
      </c>
      <c r="E15" s="53" t="str">
        <f ca="1">IF(VALUE(E13)&gt;299,INDIRECT("$B" &amp; MID(E13,1,1)+1 ) &amp; INDIRECT("$D" &amp; MID(E13,1,1)+1 ),"")</f>
        <v/>
      </c>
      <c r="F15" s="45"/>
      <c r="H15" s="47">
        <v>0.36</v>
      </c>
    </row>
    <row r="16" spans="1:8" x14ac:dyDescent="0.2">
      <c r="A16" s="55" t="str">
        <f ca="1">IF(VALUE(RIGHT(A13,2))&gt;19,INDIRECT("$B" &amp; MID(A13,2,1)+1 ) &amp; INDIRECT("$C" &amp; MID(A13,2,1)+1 ),"")</f>
        <v/>
      </c>
      <c r="B16" s="55" t="str">
        <f ca="1">IF(VALUE(RIGHT(B13,2))&gt;19,INDIRECT("$B" &amp; MID(B13,2,1)+1 ) &amp; INDIRECT("$C" &amp; MID(B13,2,1)+1 ),"")</f>
        <v/>
      </c>
      <c r="C16" s="55" t="str">
        <f ca="1">IF(VALUE(RIGHT(C13,2))&gt;19,INDIRECT("$B" &amp; MID(C13,2,1)+1 ) &amp; INDIRECT("$C" &amp; MID(C13,2,1)+1 ),"")</f>
        <v/>
      </c>
      <c r="D16" s="55" t="str">
        <f ca="1">IF(VALUE(RIGHT(D13,2))&gt;19,INDIRECT("$B" &amp; MID(D13,2,1)+1 ) &amp; INDIRECT("$C" &amp; MID(D13,2,1)+1 ),"")</f>
        <v>dwadzieścia</v>
      </c>
      <c r="E16" s="55" t="str">
        <f ca="1">IF(VALUE(RIGHT(E13,2))&gt;19,INDIRECT("$B" &amp; MID(E13,2,1)+1 ) &amp; INDIRECT("$C" &amp; MID(E13,2,1)+1 ),"")</f>
        <v/>
      </c>
      <c r="F16" s="45"/>
      <c r="H16" s="56">
        <f>ROUND(H14*100,0)</f>
        <v>22500</v>
      </c>
    </row>
    <row r="17" spans="1:8" x14ac:dyDescent="0.2">
      <c r="A17" s="53" t="str">
        <f ca="1">IF(AND(VALUE(MID(A13,2,2))&gt;9,(VALUE(MID(A13,2,2))&lt;20)), INDIRECT("$E" &amp; MID(A13,3,1)+1 ), INDIRECT("$B" &amp; MID(A13,3,1)+1 ))</f>
        <v xml:space="preserve"> </v>
      </c>
      <c r="B17" s="53" t="str">
        <f ca="1">IF(AND(VALUE(MID(B13,2,2))&gt;9,(VALUE(MID(B13,2,2))&lt;20)), INDIRECT("$E" &amp; MID(B13,3,1)+1 ), INDIRECT("$B" &amp; MID(B13,3,1)+1 ))</f>
        <v xml:space="preserve"> </v>
      </c>
      <c r="C17" s="53" t="str">
        <f ca="1">IF(AND(VALUE(MID(C13,2,2))&gt;9,(VALUE(MID(C13,2,2))&lt;20)), INDIRECT("$E" &amp; MID(C13,3,1)+1 ), INDIRECT("$B" &amp; MID(C13,3,1)+1 ))</f>
        <v xml:space="preserve"> </v>
      </c>
      <c r="D17" s="53" t="str">
        <f ca="1">IF(AND(VALUE(MID(D13,2,2))&gt;9,(VALUE(MID(D13,2,2))&lt;20)), INDIRECT("$E" &amp; MID(D13,3,1)+1 ), INDIRECT("$B" &amp; MID(D13,3,1)+1 ))</f>
        <v>pięć</v>
      </c>
      <c r="E17" s="53" t="str">
        <f ca="1">IF(AND(VALUE(MID(E13,2,2))&gt;9,(VALUE(MID(E13,2,2))&lt;20)), INDIRECT("$E" &amp; MID(E13,3,1)+1 ), INDIRECT("$B" &amp; MID(E13,3,1)+1 ))</f>
        <v xml:space="preserve"> </v>
      </c>
      <c r="F17" s="45"/>
      <c r="H17" s="57" t="str">
        <f>REPT("0",12-LEN(TRUNC(H14))) &amp; TRUNC(H14)</f>
        <v>000000000225</v>
      </c>
    </row>
    <row r="18" spans="1:8" x14ac:dyDescent="0.2">
      <c r="F18" s="45"/>
    </row>
    <row r="19" spans="1:8" ht="13.5" thickBot="1" x14ac:dyDescent="0.25">
      <c r="F19" s="45"/>
      <c r="G19" s="47"/>
    </row>
    <row r="20" spans="1:8" ht="34.5" customHeight="1" thickBot="1" x14ac:dyDescent="0.25">
      <c r="A20" s="123" t="str">
        <f ca="1">IF(VALUE(A13)&lt;&gt;0,A14&amp;A15&amp;A16&amp;A17&amp;A12,"") &amp; IF(VALUE(B13)&lt;&gt;0,B14&amp;B15&amp;B16&amp;B17&amp;B12,"") &amp; IF(VALUE(C13)&lt;&gt;0,C14&amp;C15&amp;C16&amp;C17&amp;C12,"")&amp; IF(VALUE(D13)&lt;&gt;0,D14&amp;D15&amp;D16&amp;D17&amp;D12,"")&amp; IF(VALUE(E13)&lt;&gt;0,E14&amp;E15&amp;E16&amp;E17&amp;E12,"")</f>
        <v>dwieściedwadzieściapięćzł*</v>
      </c>
      <c r="B20" s="124"/>
      <c r="C20" s="124"/>
      <c r="D20" s="124"/>
      <c r="E20" s="125"/>
      <c r="F20" s="45"/>
      <c r="G20" s="47"/>
      <c r="H20" s="47"/>
    </row>
    <row r="21" spans="1:8" x14ac:dyDescent="0.2">
      <c r="A21" s="47"/>
      <c r="B21" s="47"/>
      <c r="C21" s="47"/>
      <c r="D21" s="47"/>
      <c r="E21" s="47"/>
      <c r="F21" s="45"/>
      <c r="G21" s="47"/>
      <c r="H21" s="47"/>
    </row>
    <row r="22" spans="1:8" x14ac:dyDescent="0.2">
      <c r="A22" s="47"/>
      <c r="B22" s="47"/>
      <c r="C22" s="47"/>
      <c r="D22" s="47"/>
      <c r="E22" s="47"/>
      <c r="F22" s="45"/>
      <c r="G22" s="47"/>
      <c r="H22" s="47"/>
    </row>
    <row r="23" spans="1:8" x14ac:dyDescent="0.2">
      <c r="A23" s="47"/>
      <c r="B23" s="47"/>
      <c r="C23" s="47"/>
      <c r="D23" s="47"/>
      <c r="E23" s="47"/>
      <c r="F23" s="45"/>
      <c r="G23" s="47"/>
      <c r="H23" s="47"/>
    </row>
    <row r="24" spans="1:8" x14ac:dyDescent="0.2">
      <c r="A24" s="47"/>
      <c r="B24" s="47"/>
      <c r="C24" s="47"/>
      <c r="D24" s="47"/>
      <c r="E24" s="47"/>
      <c r="F24" s="45"/>
      <c r="G24" s="47"/>
      <c r="H24" s="47"/>
    </row>
    <row r="25" spans="1:8" x14ac:dyDescent="0.2">
      <c r="A25" s="47"/>
      <c r="B25" s="47"/>
      <c r="C25" s="47"/>
      <c r="D25" s="47"/>
      <c r="E25" s="47"/>
      <c r="F25" s="45"/>
      <c r="G25" s="47"/>
      <c r="H25" s="47"/>
    </row>
    <row r="26" spans="1:8" x14ac:dyDescent="0.2">
      <c r="G26" s="47"/>
    </row>
    <row r="27" spans="1:8" x14ac:dyDescent="0.2">
      <c r="G27" s="47"/>
    </row>
    <row r="28" spans="1:8" x14ac:dyDescent="0.2">
      <c r="G28" s="47"/>
    </row>
    <row r="29" spans="1:8" x14ac:dyDescent="0.2">
      <c r="G29" s="47"/>
    </row>
    <row r="30" spans="1:8" x14ac:dyDescent="0.2">
      <c r="G30" s="47"/>
    </row>
  </sheetData>
  <mergeCells count="1">
    <mergeCell ref="A20:E20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&amp;C&amp;"Arial,Normalny"&amp;A</oddHeader>
    <oddFooter>&amp;C&amp;"Arial,Normalny"Strona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2</vt:i4>
      </vt:variant>
    </vt:vector>
  </HeadingPairs>
  <TitlesOfParts>
    <vt:vector size="7" baseType="lpstr">
      <vt:lpstr>Baza</vt:lpstr>
      <vt:lpstr>Rachunek</vt:lpstr>
      <vt:lpstr>Nr</vt:lpstr>
      <vt:lpstr>Ustawienia</vt:lpstr>
      <vt:lpstr>Słowo</vt:lpstr>
      <vt:lpstr>Rachunek!Obszar_wydruku</vt:lpstr>
      <vt:lpstr>T_slowo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</dc:creator>
  <cp:lastModifiedBy>sergio</cp:lastModifiedBy>
  <cp:lastPrinted>2010-05-24T19:33:24Z</cp:lastPrinted>
  <dcterms:created xsi:type="dcterms:W3CDTF">2002-06-09T09:09:59Z</dcterms:created>
  <dcterms:modified xsi:type="dcterms:W3CDTF">2015-10-09T02:16:57Z</dcterms:modified>
</cp:coreProperties>
</file>