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D2976EA3-DBF4-4FC5-B685-4B8B7256F9D9}" xr6:coauthVersionLast="43" xr6:coauthVersionMax="43" xr10:uidLastSave="{00000000-0000-0000-0000-000000000000}"/>
  <bookViews>
    <workbookView xWindow="29970" yWindow="1980" windowWidth="17940" windowHeight="13065" tabRatio="741" xr2:uid="{00000000-000D-0000-FFFF-FFFF00000000}"/>
  </bookViews>
  <sheets>
    <sheet name="Anova" sheetId="1" r:id="rId1"/>
    <sheet name="Korelacja" sheetId="2" r:id="rId2"/>
    <sheet name="Kowariancja" sheetId="3" r:id="rId3"/>
    <sheet name="Opisowa" sheetId="4" r:id="rId4"/>
    <sheet name="Wygładzanie wykładnicze" sheetId="5" r:id="rId5"/>
    <sheet name="Test F" sheetId="6" r:id="rId6"/>
    <sheet name="Histogram" sheetId="7" r:id="rId7"/>
    <sheet name="Średnia ruchoma" sheetId="8" r:id="rId8"/>
    <sheet name="Liczby losowe" sheetId="9" r:id="rId9"/>
    <sheet name="Ranga i Percentyl" sheetId="10" r:id="rId10"/>
    <sheet name="Regresja" sheetId="19" r:id="rId11"/>
    <sheet name="Próbkowanie" sheetId="16" r:id="rId12"/>
    <sheet name="Test t" sheetId="17" r:id="rId13"/>
    <sheet name="Test z" sheetId="18" r:id="rId14"/>
  </sheets>
  <externalReferences>
    <externalReference r:id="rId15"/>
  </externalReferences>
  <definedNames>
    <definedName name="_ATPRegress_Dlg_Results" localSheetId="10" hidden="1">{2;#N/A;"R1C4:R19C4";#N/A;"R1C2:R19C3";FALSE;TRUE;FALSE;95;#N/A;#N/A;"R2C6";#N/A;FALSE;FALSE;FALSE;FALSE;#N/A;"";#N/A;FALSE;"";"";#N/A;#N/A;#N/A}</definedName>
    <definedName name="_ATPRegress_Dlg_Types" localSheetId="10" hidden="1">{"EXCELHLP.HLP!1802";5;10;5;10;13;13;13;8;5;5;10;14;13;13;13;13;5;10;14;13;5;10;1;2;24}</definedName>
    <definedName name="_ATPRegress_Range1" localSheetId="10" hidden="1">Regresja!$D$1:$D$19</definedName>
    <definedName name="_ATPRegress_Range2" localSheetId="10" hidden="1">Regresja!$B$1:$C$19</definedName>
    <definedName name="_ATPRegress_Range3" localSheetId="10" hidden="1">Regresja!$F$2</definedName>
    <definedName name="_ATPRegress_Range4" localSheetId="10" hidden="1">"="</definedName>
    <definedName name="_ATPRegress_Range5" localSheetId="10" hidden="1">"="</definedName>
    <definedName name="_ATPSampling_Dlg_Results" localSheetId="3" hidden="1">{2;#N/A;"R1C1:R12C1";#N/A;"R1C3";#N/A;2;#N/A;#N/A;#N/A;1;#N/A;5;#N/A;#N/A;#N/A}</definedName>
    <definedName name="_ATPSampling_Dlg_Types" localSheetId="3" hidden="1">{"EXCELHLP.HLP!1803";5;10;5;10;14;11;112;112;205;207;5;7;1;2;24}</definedName>
    <definedName name="_ATPSampling_Range1" localSheetId="3" hidden="1">Opisowa!$A$1:$A$12</definedName>
    <definedName name="_ATPSampling_Range2" localSheetId="3" hidden="1">Opisowa!$C$1</definedName>
    <definedName name="DANE_REGRESJI">[1]REGRESS!$O$5:$Q$9</definedName>
    <definedName name="IQ" localSheetId="2">Kowariancja!#REF!</definedName>
    <definedName name="IQ">Korelacja!#REF!</definedName>
    <definedName name="Kontrolna">Opisowa!$A$2:$A$21</definedName>
    <definedName name="Metoda1">Opisowa!$B$2:$B$21</definedName>
    <definedName name="Metoda2">Opisowa!$C$2:$C$21</definedName>
    <definedName name="Płeć" localSheetId="2">Kowariancja!#REF!</definedName>
    <definedName name="Płeć">Korelacja!$D$2:$D$14</definedName>
    <definedName name="solver_opt" localSheetId="1" hidden="1">Korelacja!$B$2</definedName>
    <definedName name="Test1" localSheetId="2">Kowariancja!$B$2:$B$14</definedName>
    <definedName name="Test1">Korelacja!$E$2:$E$14</definedName>
    <definedName name="Test2" localSheetId="2">Kowariancja!$C$2:$C$14</definedName>
    <definedName name="Test2">Korelacja!$F$2:$F$14</definedName>
    <definedName name="Test3" localSheetId="2">Kowariancja!$D$2:$D$14</definedName>
    <definedName name="Test3">Korelacja!$G$2:$G$14</definedName>
    <definedName name="Test4" localSheetId="2">Kowariancja!$E$2:$E$14</definedName>
    <definedName name="Test4">Korelacja!$H$2:$H$14</definedName>
    <definedName name="Test5" localSheetId="2">Kowariancja!$F$2:$F$14</definedName>
    <definedName name="Test5">Korelacja!$I$2:$I$14</definedName>
    <definedName name="Waga" localSheetId="2">Kowariancja!#REF!</definedName>
    <definedName name="Waga">Korelacja!$C$2:$C$14</definedName>
    <definedName name="Wzrost" localSheetId="2">Kowariancja!#REF!</definedName>
    <definedName name="Wzrost">Korelacja!$B$2:$B$14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5" i="18" l="1"/>
  <c r="B25" i="18"/>
  <c r="C24" i="18"/>
  <c r="B24" i="18"/>
  <c r="C23" i="16"/>
  <c r="E13" i="16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M6" i="3"/>
  <c r="L5" i="3"/>
  <c r="K4" i="3"/>
  <c r="J3" i="3"/>
  <c r="I2" i="3"/>
  <c r="C3" i="5"/>
  <c r="C4" i="5" s="1"/>
  <c r="C5" i="5" s="1"/>
  <c r="C6" i="5" s="1"/>
  <c r="C7" i="5" s="1"/>
  <c r="C8" i="5" s="1"/>
  <c r="C9" i="5" s="1"/>
  <c r="C10" i="5" s="1"/>
  <c r="C11" i="5" s="1"/>
  <c r="C12" i="5" s="1"/>
  <c r="C13" i="5" s="1"/>
  <c r="L3" i="10"/>
  <c r="M3" i="10" s="1"/>
  <c r="L4" i="10"/>
  <c r="M4" i="10" s="1"/>
  <c r="L5" i="10"/>
  <c r="M5" i="10" s="1"/>
  <c r="L6" i="10"/>
  <c r="M6" i="10" s="1"/>
  <c r="L7" i="10"/>
  <c r="M7" i="10" s="1"/>
  <c r="L8" i="10"/>
  <c r="M8" i="10" s="1"/>
  <c r="L9" i="10"/>
  <c r="M9" i="10" s="1"/>
  <c r="L10" i="10"/>
  <c r="M10" i="10" s="1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L2" i="10"/>
  <c r="M2" i="10" s="1"/>
  <c r="B27" i="3"/>
  <c r="D34" i="2"/>
  <c r="I28" i="2"/>
  <c r="F34" i="2"/>
  <c r="B30" i="2"/>
  <c r="D30" i="3"/>
  <c r="I31" i="2"/>
  <c r="F27" i="2"/>
  <c r="E29" i="3"/>
  <c r="F28" i="3"/>
  <c r="N14" i="4"/>
  <c r="F30" i="3"/>
  <c r="G33" i="2"/>
  <c r="G27" i="2"/>
  <c r="H28" i="2"/>
  <c r="F31" i="2"/>
  <c r="N4" i="4"/>
  <c r="F29" i="3"/>
  <c r="G31" i="2"/>
  <c r="N13" i="4"/>
  <c r="C32" i="2"/>
  <c r="P6" i="4"/>
  <c r="B32" i="2"/>
  <c r="G30" i="2"/>
  <c r="C28" i="3"/>
  <c r="E34" i="2"/>
  <c r="D29" i="3"/>
  <c r="E32" i="2"/>
  <c r="B28" i="2"/>
  <c r="E30" i="2"/>
  <c r="H29" i="2"/>
  <c r="C31" i="2"/>
  <c r="D33" i="2"/>
  <c r="D26" i="3"/>
  <c r="G29" i="2"/>
  <c r="O2" i="4"/>
  <c r="B34" i="2"/>
  <c r="F32" i="2"/>
  <c r="O9" i="4"/>
  <c r="E33" i="2"/>
  <c r="O11" i="4"/>
  <c r="B31" i="2"/>
  <c r="B33" i="2"/>
  <c r="C29" i="3"/>
  <c r="B29" i="3"/>
  <c r="H30" i="2"/>
  <c r="P5" i="4"/>
  <c r="E30" i="3"/>
  <c r="G32" i="2"/>
  <c r="C27" i="3"/>
  <c r="B26" i="3"/>
  <c r="E29" i="2"/>
  <c r="O6" i="4"/>
  <c r="H27" i="2"/>
  <c r="N6" i="4"/>
  <c r="P4" i="4"/>
  <c r="E28" i="3"/>
  <c r="O14" i="4"/>
  <c r="C34" i="2"/>
  <c r="C29" i="2"/>
  <c r="N11" i="4"/>
  <c r="F27" i="3"/>
  <c r="F30" i="2"/>
  <c r="O4" i="4"/>
  <c r="D27" i="2"/>
  <c r="O12" i="4"/>
  <c r="G28" i="2"/>
  <c r="O5" i="4"/>
  <c r="D28" i="3"/>
  <c r="I32" i="2"/>
  <c r="N5" i="4"/>
  <c r="O7" i="4"/>
  <c r="I27" i="2"/>
  <c r="P2" i="4"/>
  <c r="H31" i="2"/>
  <c r="F29" i="2"/>
  <c r="I33" i="2"/>
  <c r="E31" i="2"/>
  <c r="P7" i="4"/>
  <c r="N8" i="4"/>
  <c r="C30" i="3"/>
  <c r="F33" i="2"/>
  <c r="C33" i="2"/>
  <c r="O8" i="4"/>
  <c r="I34" i="2"/>
  <c r="I29" i="2"/>
  <c r="H32" i="2"/>
  <c r="C27" i="2"/>
  <c r="D27" i="3"/>
  <c r="C28" i="2"/>
  <c r="E28" i="2"/>
  <c r="N2" i="4"/>
  <c r="B27" i="2"/>
  <c r="P8" i="4"/>
  <c r="H33" i="2"/>
  <c r="P12" i="4"/>
  <c r="F28" i="2"/>
  <c r="C30" i="2"/>
  <c r="H34" i="2"/>
  <c r="B30" i="3"/>
  <c r="N9" i="4"/>
  <c r="E27" i="3"/>
  <c r="D32" i="2"/>
  <c r="B29" i="2"/>
  <c r="N7" i="4"/>
  <c r="P13" i="4"/>
  <c r="F26" i="3"/>
  <c r="D31" i="2"/>
  <c r="B28" i="3"/>
  <c r="I30" i="2"/>
  <c r="P9" i="4"/>
  <c r="E26" i="3"/>
  <c r="P11" i="4"/>
  <c r="E27" i="2"/>
  <c r="D29" i="2"/>
  <c r="O13" i="4"/>
  <c r="N12" i="4"/>
  <c r="P14" i="4"/>
  <c r="D28" i="2"/>
  <c r="C26" i="3"/>
  <c r="D30" i="2"/>
  <c r="G34" i="2"/>
  <c r="N3" i="4" l="1"/>
  <c r="N15" i="4"/>
  <c r="O15" i="4"/>
  <c r="O3" i="4"/>
  <c r="P15" i="4"/>
  <c r="P3" i="4"/>
  <c r="N10" i="4"/>
  <c r="O10" i="4"/>
  <c r="P10" i="4"/>
</calcChain>
</file>

<file path=xl/sharedStrings.xml><?xml version="1.0" encoding="utf-8"?>
<sst xmlns="http://schemas.openxmlformats.org/spreadsheetml/2006/main" count="372" uniqueCount="174">
  <si>
    <t>SS</t>
  </si>
  <si>
    <t>df</t>
  </si>
  <si>
    <t>MS</t>
  </si>
  <si>
    <t>F</t>
  </si>
  <si>
    <t>Test1</t>
  </si>
  <si>
    <t>Test2</t>
  </si>
  <si>
    <t>Test3</t>
  </si>
  <si>
    <t>Test4</t>
  </si>
  <si>
    <t>Test5</t>
  </si>
  <si>
    <t>Gloria</t>
  </si>
  <si>
    <t>Minimum</t>
  </si>
  <si>
    <t>Allen</t>
  </si>
  <si>
    <t>Brandon</t>
  </si>
  <si>
    <t>Campaigne</t>
  </si>
  <si>
    <t>Dufenberg</t>
  </si>
  <si>
    <t>Fox</t>
  </si>
  <si>
    <t>Giles</t>
  </si>
  <si>
    <t>Haflich</t>
  </si>
  <si>
    <t>Hosaka</t>
  </si>
  <si>
    <t>Jenson</t>
  </si>
  <si>
    <t>Larson</t>
  </si>
  <si>
    <t>Leitch</t>
  </si>
  <si>
    <t>Miller</t>
  </si>
  <si>
    <t>Peterson</t>
  </si>
  <si>
    <t>Richards</t>
  </si>
  <si>
    <t>Richardson</t>
  </si>
  <si>
    <t>Ryan</t>
  </si>
  <si>
    <t>Serrano</t>
  </si>
  <si>
    <t>Struyk</t>
  </si>
  <si>
    <t>Winfrey</t>
  </si>
  <si>
    <t>Jan</t>
  </si>
  <si>
    <t>Mar</t>
  </si>
  <si>
    <t>t Stat</t>
  </si>
  <si>
    <t>z</t>
  </si>
  <si>
    <t>Niska</t>
  </si>
  <si>
    <t>Średnia</t>
  </si>
  <si>
    <t>Wysoka</t>
  </si>
  <si>
    <t>Kontrolna</t>
  </si>
  <si>
    <t>Imię</t>
  </si>
  <si>
    <t>Wzrost</t>
  </si>
  <si>
    <t>Waga</t>
  </si>
  <si>
    <t>Płeć</t>
  </si>
  <si>
    <t>Bartek</t>
  </si>
  <si>
    <t>Michał</t>
  </si>
  <si>
    <t>Karolina</t>
  </si>
  <si>
    <t>Szczepan</t>
  </si>
  <si>
    <t>Joanna</t>
  </si>
  <si>
    <t>Fiona</t>
  </si>
  <si>
    <t>Helena</t>
  </si>
  <si>
    <t>Marcin</t>
  </si>
  <si>
    <t>Benedykt</t>
  </si>
  <si>
    <t>Hubert</t>
  </si>
  <si>
    <t>Sylwia</t>
  </si>
  <si>
    <t>Próbka ze Śląska</t>
  </si>
  <si>
    <t>Próbka z Wielkopolski</t>
  </si>
  <si>
    <t>Próbka z Podlasia</t>
  </si>
  <si>
    <t>Błąd standardowy</t>
  </si>
  <si>
    <t>Mediana</t>
  </si>
  <si>
    <t>Tryb</t>
  </si>
  <si>
    <t>Odchylenie standardowe</t>
  </si>
  <si>
    <t>Wariancja próbki</t>
  </si>
  <si>
    <t>Kurtoza</t>
  </si>
  <si>
    <t>Skośność</t>
  </si>
  <si>
    <t>Zakres</t>
  </si>
  <si>
    <t>Maksimum</t>
  </si>
  <si>
    <t>Suma</t>
  </si>
  <si>
    <t>Licznik</t>
  </si>
  <si>
    <t>Poziom ufności(95,0%)</t>
  </si>
  <si>
    <t>Metoda2</t>
  </si>
  <si>
    <t>Metoda1</t>
  </si>
  <si>
    <t>Miesiąc</t>
  </si>
  <si>
    <t>Wartość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</si>
  <si>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</si>
  <si>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</si>
  <si>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</si>
  <si>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</si>
  <si>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</si>
  <si>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</si>
  <si>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</si>
  <si>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</si>
  <si>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</si>
  <si>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</si>
  <si>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</si>
  <si>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</si>
  <si>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 xml:space="preserve">Grupa 1 </t>
  </si>
  <si>
    <t>Grupa 2</t>
  </si>
  <si>
    <t>Test F: z dwiema próbami dla wariancji</t>
  </si>
  <si>
    <t>Wariancja</t>
  </si>
  <si>
    <t>Obserwacje</t>
  </si>
  <si>
    <t>P(F&lt;=f) jednostronny</t>
  </si>
  <si>
    <t>Test F jednostronny</t>
  </si>
  <si>
    <t>Dane</t>
  </si>
  <si>
    <t>Częstość</t>
  </si>
  <si>
    <t>Więcej</t>
  </si>
  <si>
    <t>Skumulowane %</t>
  </si>
  <si>
    <t>Zbiór danych</t>
  </si>
  <si>
    <t>Pomiary</t>
  </si>
  <si>
    <t>Jednostajny</t>
  </si>
  <si>
    <t>Normalny</t>
  </si>
  <si>
    <t>Benoulliego</t>
  </si>
  <si>
    <t>Dwumianowy</t>
  </si>
  <si>
    <t>Poissona</t>
  </si>
  <si>
    <t>Wg wzorca</t>
  </si>
  <si>
    <t>Przedstawiciel</t>
  </si>
  <si>
    <t>Sprzedaż</t>
  </si>
  <si>
    <t>Punkt</t>
  </si>
  <si>
    <t>Ranga</t>
  </si>
  <si>
    <t>Percentyl</t>
  </si>
  <si>
    <t>Miesiące</t>
  </si>
  <si>
    <t>Rek</t>
  </si>
  <si>
    <t>bp Róż</t>
  </si>
  <si>
    <t>Depozyty</t>
  </si>
  <si>
    <t>Sty</t>
  </si>
  <si>
    <t>PODSUMOWANIE - WYJŚCIE</t>
  </si>
  <si>
    <t>Lut</t>
  </si>
  <si>
    <t>Statystyki regresji</t>
  </si>
  <si>
    <t>Kwi</t>
  </si>
  <si>
    <t>Wielokrotność R</t>
  </si>
  <si>
    <t>R kwadrat</t>
  </si>
  <si>
    <t>Cze</t>
  </si>
  <si>
    <t>Dopasowany R kwadrat</t>
  </si>
  <si>
    <t>Lip</t>
  </si>
  <si>
    <t>Sie</t>
  </si>
  <si>
    <t>Wrz</t>
  </si>
  <si>
    <t>Paź</t>
  </si>
  <si>
    <t>ANALIZA WARIANCJI</t>
  </si>
  <si>
    <t>Lis</t>
  </si>
  <si>
    <t>Istotność F</t>
  </si>
  <si>
    <t>Gru</t>
  </si>
  <si>
    <t>Regresja</t>
  </si>
  <si>
    <t>Resztkowy</t>
  </si>
  <si>
    <t>Razem</t>
  </si>
  <si>
    <t>Współczynniki</t>
  </si>
  <si>
    <t>Wartość-p</t>
  </si>
  <si>
    <t>Dolne 95%</t>
  </si>
  <si>
    <t>Górne 95%</t>
  </si>
  <si>
    <t>Dolne 95,0%</t>
  </si>
  <si>
    <t>Górne 95,0%</t>
  </si>
  <si>
    <t>Przecięcie</t>
  </si>
  <si>
    <t>SKŁADNIKI RESZTOWE - WYJŚCIE</t>
  </si>
  <si>
    <t>PRAWDOPODOBIEŃSTWO - WYJŚCIE</t>
  </si>
  <si>
    <t>Obserwacja</t>
  </si>
  <si>
    <t>Przewidywane Depozyty</t>
  </si>
  <si>
    <t>Składniki resztowe</t>
  </si>
  <si>
    <t>Std. składniki resztowe</t>
  </si>
  <si>
    <t>Populacja</t>
  </si>
  <si>
    <t>Próbka</t>
  </si>
  <si>
    <t>Średnia z próbki</t>
  </si>
  <si>
    <t>Średnia z populacji:</t>
  </si>
  <si>
    <t>Student</t>
  </si>
  <si>
    <t>Test próbny</t>
  </si>
  <si>
    <t>Test drugi</t>
  </si>
  <si>
    <t>Test t: z dwiema próbami dla średnich</t>
  </si>
  <si>
    <t>Korelacja Pearsona</t>
  </si>
  <si>
    <t>Różnica średnich wg hipotezy</t>
  </si>
  <si>
    <t>P(T&lt;=t) jednostronny</t>
  </si>
  <si>
    <t>Test T jednostronny</t>
  </si>
  <si>
    <t>P(T&lt;=t) dwustronny</t>
  </si>
  <si>
    <t>Test t dwustronny</t>
  </si>
  <si>
    <t>Drużyna 1</t>
  </si>
  <si>
    <t>Drużyna 2</t>
  </si>
  <si>
    <t>Test z: z dwiema próbami dla średnich</t>
  </si>
  <si>
    <t>Znana wariancja</t>
  </si>
  <si>
    <t>P(Z&lt;=z) jednostronny</t>
  </si>
  <si>
    <t>Test z jednostronny</t>
  </si>
  <si>
    <t>Test z dwustronny</t>
  </si>
  <si>
    <t>Średnia ruchoma</t>
  </si>
  <si>
    <t>Analiza wariancji: jednoczynnikowa</t>
  </si>
  <si>
    <t>PODSUMOWANIE</t>
  </si>
  <si>
    <t>Grupy</t>
  </si>
  <si>
    <t>Źródło wariancji</t>
  </si>
  <si>
    <t>Test F</t>
  </si>
  <si>
    <t>Pomiędzy grupami</t>
  </si>
  <si>
    <t>W obrębie grup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</si>
</sst>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00"/>
    <numFmt numFmtId="166" formatCode="0.0"/>
    <numFmt numFmtId="167" formatCode=";;;"/>
    <numFmt numFmtId="168" formatCode=".00%"/>
    <numFmt numFmtId="169" formatCode="_(* #,##0_);_(* \(#,##0\);_(* &quot;-&quot;??_);_(@_)"/>
    <numFmt numFmtId="170" formatCode="0.000000"/>
    <numFmt numFmtId="171" formatCode="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Helv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96">
    <xf numFmtId="0" fontId="0" fillId="0" borderId="0" xfId="0"/>
    <xf numFmtId="38" fontId="0" fillId="0" borderId="0" xfId="0" applyNumberFormat="1"/>
    <xf numFmtId="38" fontId="0" fillId="0" borderId="0" xfId="1" applyNumberFormat="1" applyFont="1"/>
    <xf numFmtId="0" fontId="0" fillId="0" borderId="1" xfId="0" applyNumberFormat="1" applyFill="1" applyBorder="1" applyAlignment="1"/>
    <xf numFmtId="0" fontId="5" fillId="0" borderId="0" xfId="2"/>
    <xf numFmtId="0" fontId="6" fillId="0" borderId="0" xfId="5"/>
    <xf numFmtId="0" fontId="5" fillId="0" borderId="0" xfId="3"/>
    <xf numFmtId="0" fontId="5" fillId="0" borderId="0" xfId="4"/>
    <xf numFmtId="0" fontId="2" fillId="0" borderId="0" xfId="0" applyFont="1"/>
    <xf numFmtId="0" fontId="3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1" xfId="0" applyFill="1" applyBorder="1" applyAlignment="1"/>
    <xf numFmtId="168" fontId="0" fillId="0" borderId="0" xfId="0" applyNumberFormat="1" applyFill="1" applyBorder="1" applyAlignment="1"/>
    <xf numFmtId="168" fontId="0" fillId="0" borderId="1" xfId="0" applyNumberFormat="1" applyFill="1" applyBorder="1" applyAlignment="1"/>
    <xf numFmtId="1" fontId="0" fillId="0" borderId="0" xfId="0" applyNumberFormat="1"/>
    <xf numFmtId="2" fontId="0" fillId="0" borderId="0" xfId="0" applyNumberFormat="1" applyFill="1" applyBorder="1" applyAlignment="1"/>
    <xf numFmtId="0" fontId="0" fillId="0" borderId="0" xfId="0" applyFont="1"/>
    <xf numFmtId="0" fontId="0" fillId="0" borderId="0" xfId="0" applyFont="1" applyFill="1" applyBorder="1" applyAlignment="1"/>
    <xf numFmtId="0" fontId="0" fillId="0" borderId="1" xfId="0" applyFont="1" applyFill="1" applyBorder="1" applyAlignment="1"/>
    <xf numFmtId="0" fontId="8" fillId="0" borderId="0" xfId="2" applyFont="1"/>
    <xf numFmtId="0" fontId="9" fillId="0" borderId="2" xfId="0" applyFont="1" applyFill="1" applyBorder="1" applyAlignment="1">
      <alignment horizontal="center"/>
    </xf>
    <xf numFmtId="0" fontId="8" fillId="0" borderId="0" xfId="4" applyFont="1"/>
    <xf numFmtId="169" fontId="0" fillId="0" borderId="0" xfId="0" applyNumberFormat="1" applyFont="1"/>
    <xf numFmtId="169" fontId="0" fillId="0" borderId="0" xfId="0" applyNumberFormat="1" applyFont="1" applyFill="1" applyBorder="1" applyAlignment="1"/>
    <xf numFmtId="168" fontId="0" fillId="0" borderId="0" xfId="0" applyNumberFormat="1" applyFont="1" applyFill="1" applyBorder="1" applyAlignment="1"/>
    <xf numFmtId="0" fontId="0" fillId="0" borderId="3" xfId="0" applyFont="1" applyFill="1" applyBorder="1"/>
    <xf numFmtId="169" fontId="0" fillId="0" borderId="0" xfId="0" applyNumberFormat="1" applyFont="1" applyFill="1" applyBorder="1"/>
    <xf numFmtId="0" fontId="0" fillId="0" borderId="0" xfId="0" applyFont="1" applyFill="1" applyBorder="1"/>
    <xf numFmtId="10" fontId="10" fillId="0" borderId="4" xfId="7" applyNumberFormat="1" applyFont="1" applyFill="1" applyBorder="1"/>
    <xf numFmtId="169" fontId="0" fillId="0" borderId="1" xfId="0" applyNumberFormat="1" applyFont="1" applyFill="1" applyBorder="1" applyAlignment="1"/>
    <xf numFmtId="168" fontId="0" fillId="0" borderId="1" xfId="0" applyNumberFormat="1" applyFont="1" applyFill="1" applyBorder="1" applyAlignment="1"/>
    <xf numFmtId="0" fontId="0" fillId="0" borderId="5" xfId="0" applyFont="1" applyFill="1" applyBorder="1"/>
    <xf numFmtId="169" fontId="0" fillId="0" borderId="1" xfId="0" applyNumberFormat="1" applyFont="1" applyFill="1" applyBorder="1"/>
    <xf numFmtId="0" fontId="0" fillId="0" borderId="1" xfId="0" applyFont="1" applyFill="1" applyBorder="1"/>
    <xf numFmtId="10" fontId="10" fillId="0" borderId="6" xfId="7" applyNumberFormat="1" applyFont="1" applyFill="1" applyBorder="1"/>
    <xf numFmtId="0" fontId="11" fillId="0" borderId="0" xfId="0" applyFont="1"/>
    <xf numFmtId="0" fontId="8" fillId="0" borderId="0" xfId="3" applyFont="1"/>
    <xf numFmtId="0" fontId="8" fillId="0" borderId="0" xfId="3" quotePrefix="1" applyFont="1"/>
    <xf numFmtId="10" fontId="8" fillId="0" borderId="0" xfId="3" applyNumberFormat="1" applyFont="1"/>
    <xf numFmtId="2" fontId="8" fillId="0" borderId="0" xfId="3" applyNumberFormat="1" applyFont="1"/>
    <xf numFmtId="167" fontId="8" fillId="0" borderId="0" xfId="3" applyNumberFormat="1" applyFont="1"/>
    <xf numFmtId="0" fontId="11" fillId="0" borderId="0" xfId="0" applyFont="1" applyAlignment="1">
      <alignment wrapText="1"/>
    </xf>
    <xf numFmtId="0" fontId="11" fillId="0" borderId="0" xfId="2" applyFont="1" applyAlignment="1">
      <alignment horizontal="left"/>
    </xf>
    <xf numFmtId="0" fontId="11" fillId="3" borderId="0" xfId="0" applyFont="1" applyFill="1"/>
    <xf numFmtId="0" fontId="12" fillId="0" borderId="2" xfId="0" applyFont="1" applyFill="1" applyBorder="1" applyAlignment="1">
      <alignment horizontal="center"/>
    </xf>
    <xf numFmtId="0" fontId="11" fillId="3" borderId="0" xfId="5" applyFont="1" applyFill="1"/>
    <xf numFmtId="0" fontId="13" fillId="0" borderId="9" xfId="6" applyFont="1" applyFill="1" applyBorder="1" applyAlignment="1">
      <alignment vertical="center"/>
    </xf>
    <xf numFmtId="0" fontId="1" fillId="0" borderId="0" xfId="0" applyFont="1"/>
    <xf numFmtId="0" fontId="14" fillId="0" borderId="2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1" xfId="0" applyFont="1" applyFill="1" applyBorder="1" applyAlignment="1"/>
    <xf numFmtId="0" fontId="15" fillId="3" borderId="7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8" xfId="0" applyFont="1" applyFill="1" applyBorder="1" applyAlignment="1">
      <alignment horizontal="center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0" fontId="1" fillId="0" borderId="6" xfId="0" applyFont="1" applyFill="1" applyBorder="1" applyAlignment="1"/>
    <xf numFmtId="0" fontId="17" fillId="0" borderId="0" xfId="6" applyFont="1"/>
    <xf numFmtId="0" fontId="18" fillId="0" borderId="0" xfId="6" applyFont="1" applyFill="1" applyBorder="1" applyAlignment="1">
      <alignment horizontal="left"/>
    </xf>
    <xf numFmtId="166" fontId="19" fillId="0" borderId="0" xfId="6" applyNumberFormat="1" applyFont="1" applyFill="1" applyBorder="1" applyAlignment="1"/>
    <xf numFmtId="1" fontId="19" fillId="0" borderId="0" xfId="6" applyNumberFormat="1" applyFont="1" applyFill="1" applyBorder="1" applyAlignment="1"/>
    <xf numFmtId="0" fontId="19" fillId="0" borderId="0" xfId="6" applyFont="1" applyFill="1" applyBorder="1" applyAlignment="1"/>
    <xf numFmtId="0" fontId="19" fillId="0" borderId="0" xfId="6" applyFont="1"/>
    <xf numFmtId="0" fontId="13" fillId="0" borderId="9" xfId="6" applyFont="1" applyFill="1" applyBorder="1" applyAlignment="1"/>
    <xf numFmtId="0" fontId="19" fillId="2" borderId="0" xfId="3" applyFont="1" applyFill="1"/>
    <xf numFmtId="0" fontId="18" fillId="2" borderId="0" xfId="3" applyFont="1" applyFill="1" applyAlignment="1">
      <alignment horizontal="right"/>
    </xf>
    <xf numFmtId="0" fontId="19" fillId="0" borderId="0" xfId="3" applyNumberFormat="1" applyFont="1" applyFill="1"/>
    <xf numFmtId="0" fontId="13" fillId="0" borderId="0" xfId="0" applyFont="1"/>
    <xf numFmtId="0" fontId="1" fillId="0" borderId="0" xfId="0" applyFont="1" applyFill="1"/>
    <xf numFmtId="0" fontId="20" fillId="0" borderId="2" xfId="0" applyFont="1" applyFill="1" applyBorder="1" applyAlignment="1">
      <alignment horizontal="center"/>
    </xf>
    <xf numFmtId="0" fontId="18" fillId="4" borderId="10" xfId="0" applyFont="1" applyFill="1" applyBorder="1"/>
    <xf numFmtId="0" fontId="18" fillId="4" borderId="11" xfId="0" applyFont="1" applyFill="1" applyBorder="1"/>
    <xf numFmtId="0" fontId="18" fillId="0" borderId="0" xfId="8" applyFont="1"/>
    <xf numFmtId="3" fontId="18" fillId="0" borderId="0" xfId="8" applyNumberFormat="1" applyFont="1" applyAlignment="1">
      <alignment horizontal="right"/>
    </xf>
    <xf numFmtId="0" fontId="18" fillId="0" borderId="0" xfId="8" applyFont="1" applyAlignment="1">
      <alignment horizontal="right"/>
    </xf>
    <xf numFmtId="0" fontId="19" fillId="0" borderId="0" xfId="8" applyFont="1"/>
    <xf numFmtId="3" fontId="19" fillId="0" borderId="0" xfId="8" applyNumberFormat="1" applyFont="1"/>
    <xf numFmtId="0" fontId="19" fillId="0" borderId="0" xfId="9" applyFont="1"/>
    <xf numFmtId="0" fontId="20" fillId="0" borderId="2" xfId="9" applyFont="1" applyFill="1" applyBorder="1" applyAlignment="1">
      <alignment horizontal="centerContinuous"/>
    </xf>
    <xf numFmtId="0" fontId="19" fillId="0" borderId="0" xfId="9" applyFont="1" applyFill="1" applyBorder="1" applyAlignment="1"/>
    <xf numFmtId="0" fontId="19" fillId="0" borderId="1" xfId="9" applyFont="1" applyFill="1" applyBorder="1" applyAlignment="1"/>
    <xf numFmtId="0" fontId="20" fillId="0" borderId="2" xfId="9" applyFont="1" applyFill="1" applyBorder="1" applyAlignment="1">
      <alignment horizontal="center"/>
    </xf>
    <xf numFmtId="165" fontId="19" fillId="0" borderId="0" xfId="8" applyNumberFormat="1" applyFont="1"/>
    <xf numFmtId="4" fontId="19" fillId="0" borderId="0" xfId="8" applyNumberFormat="1" applyFont="1"/>
    <xf numFmtId="0" fontId="18" fillId="0" borderId="0" xfId="9" applyFont="1" applyAlignment="1">
      <alignment horizontal="centerContinuous"/>
    </xf>
    <xf numFmtId="0" fontId="18" fillId="0" borderId="0" xfId="9" applyFont="1"/>
    <xf numFmtId="0" fontId="18" fillId="0" borderId="0" xfId="10" applyFont="1"/>
    <xf numFmtId="0" fontId="19" fillId="0" borderId="0" xfId="10" applyFont="1"/>
    <xf numFmtId="0" fontId="19" fillId="0" borderId="10" xfId="5" applyFont="1" applyBorder="1"/>
    <xf numFmtId="0" fontId="0" fillId="0" borderId="10" xfId="0" applyBorder="1"/>
    <xf numFmtId="0" fontId="6" fillId="0" borderId="10" xfId="5" applyBorder="1"/>
    <xf numFmtId="0" fontId="13" fillId="0" borderId="0" xfId="10" applyFont="1"/>
    <xf numFmtId="170" fontId="19" fillId="0" borderId="0" xfId="9" applyNumberFormat="1" applyFont="1" applyFill="1" applyBorder="1" applyAlignment="1"/>
    <xf numFmtId="170" fontId="19" fillId="0" borderId="1" xfId="9" applyNumberFormat="1" applyFont="1" applyFill="1" applyBorder="1" applyAlignment="1"/>
    <xf numFmtId="171" fontId="19" fillId="0" borderId="0" xfId="9" applyNumberFormat="1" applyFont="1" applyFill="1" applyBorder="1" applyAlignment="1"/>
  </cellXfs>
  <cellStyles count="11">
    <cellStyle name="Dziesiętny" xfId="1" builtinId="3"/>
    <cellStyle name="Normal_ANOVA" xfId="2" xr:uid="{00000000-0005-0000-0000-000001000000}"/>
    <cellStyle name="Normal_DESCRIP" xfId="3" xr:uid="{00000000-0005-0000-0000-000002000000}"/>
    <cellStyle name="Normal_HISTO" xfId="4" xr:uid="{00000000-0005-0000-0000-000003000000}"/>
    <cellStyle name="Normal_MOV-AVG" xfId="5" xr:uid="{00000000-0005-0000-0000-000004000000}"/>
    <cellStyle name="Normal_REGRESS 2" xfId="8" xr:uid="{00000000-0005-0000-0000-000005000000}"/>
    <cellStyle name="Normal_SCORES" xfId="6" xr:uid="{00000000-0005-0000-0000-000006000000}"/>
    <cellStyle name="Normal_TTEST 2" xfId="10" xr:uid="{00000000-0005-0000-0000-000007000000}"/>
    <cellStyle name="Normalny" xfId="0" builtinId="0"/>
    <cellStyle name="Normalny 2" xfId="9" xr:uid="{00000000-0005-0000-0000-000009000000}"/>
    <cellStyle name="Procentowy" xfId="7" builtinId="5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9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72" formatCode="#,##0_);[Red]\(#,##0\)"/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u val="none"/>
        <vertAlign val="baseline"/>
        <sz val="11"/>
        <color auto="1"/>
        <name val="Calibri"/>
        <scheme val="minor"/>
      </font>
    </dxf>
    <dxf>
      <font>
        <b/>
        <u val="none"/>
        <vertAlign val="baseline"/>
        <sz val="11"/>
        <color theme="0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u val="none"/>
        <vertAlign val="baseline"/>
        <sz val="10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numFmt numFmtId="166" formatCode="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border diagonalUp="0" diagonalDown="0">
        <top style="medium">
          <color indexed="64"/>
        </top>
        <vertical/>
        <horizontal/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border diagonalUp="0" diagonalDown="0">
        <bottom style="thin">
          <color indexed="64"/>
        </bottom>
        <vertical/>
        <horizontal/>
      </border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u val="none"/>
        <vertAlign val="baseline"/>
        <sz val="11"/>
        <name val="Calibri"/>
        <scheme val="minor"/>
      </font>
    </dxf>
    <dxf>
      <font>
        <u val="none"/>
        <vertAlign val="baseline"/>
        <sz val="1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Wygładzanie</a:t>
            </a:r>
            <a:r>
              <a:rPr lang="pl-PL" baseline="0"/>
              <a:t> wykładnicze</a:t>
            </a:r>
            <a:endParaRPr lang="en-US"/>
          </a:p>
        </c:rich>
      </c:tx>
      <c:layout>
        <c:manualLayout>
          <c:xMode val="edge"/>
          <c:yMode val="edge"/>
          <c:x val="0.27907016356025766"/>
          <c:y val="3.859649122807017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232436061771425"/>
          <c:y val="0.15087719298245644"/>
          <c:w val="0.69476866263810222"/>
          <c:h val="0.69122807017543864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val>
            <c:numRef>
              <c:f>'Wygładzanie wykładnicze'!$B$2:$B$13</c:f>
              <c:numCache>
                <c:formatCode>#,##0_);[Red]\(#,##0\)</c:formatCode>
                <c:ptCount val="12"/>
                <c:pt idx="0">
                  <c:v>1000</c:v>
                </c:pt>
                <c:pt idx="1">
                  <c:v>1455</c:v>
                </c:pt>
                <c:pt idx="2">
                  <c:v>1899</c:v>
                </c:pt>
                <c:pt idx="3">
                  <c:v>1433</c:v>
                </c:pt>
                <c:pt idx="4">
                  <c:v>1900</c:v>
                </c:pt>
                <c:pt idx="5">
                  <c:v>2133</c:v>
                </c:pt>
                <c:pt idx="6">
                  <c:v>1800</c:v>
                </c:pt>
                <c:pt idx="7">
                  <c:v>2490</c:v>
                </c:pt>
                <c:pt idx="8">
                  <c:v>3000</c:v>
                </c:pt>
                <c:pt idx="9">
                  <c:v>3244</c:v>
                </c:pt>
                <c:pt idx="10">
                  <c:v>4598</c:v>
                </c:pt>
                <c:pt idx="11">
                  <c:v>5409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1E-4297-B86F-55A280E63907}"/>
            </c:ext>
          </c:extLst>
        </c:ser>
        <c:ser>
          <c:idx val="1"/>
          <c:order val="1"/>
          <c:tx>
            <c:v>Prognoza</c:v>
          </c:tx>
          <c:val>
            <c:numRef>
              <c:f>'Wygładzanie wykładnicze'!$C$2:$C$13</c:f>
              <c:numCache>
                <c:formatCode>#,##0_);[Red]\(#,##0\)</c:formatCode>
                <c:ptCount val="12"/>
                <c:pt idx="0" formatCode="General">
                  <c:v>#N/A</c:v>
                </c:pt>
                <c:pt idx="1">
                  <c:v>1000</c:v>
                </c:pt>
                <c:pt idx="2" formatCode="General">
                  <c:v>1318.5</c:v>
                </c:pt>
                <c:pt idx="3" formatCode="General">
                  <c:v>1724.85</c:v>
                </c:pt>
                <c:pt idx="4" formatCode="General">
                  <c:v>1520.5549999999998</c:v>
                </c:pt>
                <c:pt idx="5" formatCode="General">
                  <c:v>1786.1664999999998</c:v>
                </c:pt>
                <c:pt idx="6" formatCode="General">
                  <c:v>2028.9499499999997</c:v>
                </c:pt>
                <c:pt idx="7" formatCode="General">
                  <c:v>1868.6849849999999</c:v>
                </c:pt>
                <c:pt idx="8" formatCode="General">
                  <c:v>2303.6054955</c:v>
                </c:pt>
                <c:pt idx="9" formatCode="General">
                  <c:v>2791.0816486499998</c:v>
                </c:pt>
                <c:pt idx="10" formatCode="General">
                  <c:v>3108.1244945949998</c:v>
                </c:pt>
                <c:pt idx="11" formatCode="General">
                  <c:v>4151.0373483784997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1E-4297-B86F-55A280E63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104624"/>
        <c:axId val="488105800"/>
      </c:lineChart>
      <c:catAx>
        <c:axId val="488104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Punkt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37278623045083"/>
              <c:y val="0.90877192982456145"/>
            </c:manualLayout>
          </c:layout>
          <c:overlay val="0"/>
        </c:title>
        <c:numFmt formatCode="General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5800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1058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4534904352096692E-2"/>
              <c:y val="0.43157894736842223"/>
            </c:manualLayout>
          </c:layout>
          <c:overlay val="0"/>
        </c:title>
        <c:numFmt formatCode="#,##0_);[Red]\(#,##0\)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104624"/>
        <c:crossesAt val="1"/>
        <c:crossBetween val="midCat"/>
      </c:valAx>
    </c:plotArea>
    <c:legend>
      <c:legendPos val="r"/>
      <c:layout>
        <c:manualLayout>
          <c:xMode val="edge"/>
          <c:yMode val="edge"/>
          <c:x val="0.20639564179977321"/>
          <c:y val="0.23859649122807047"/>
          <c:w val="0.23546545050396714"/>
          <c:h val="0.13684210526315788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en-US"/>
              <a:t>Histogram</a:t>
            </a:r>
          </a:p>
        </c:rich>
      </c:tx>
      <c:layout>
        <c:manualLayout>
          <c:xMode val="edge"/>
          <c:yMode val="edge"/>
          <c:x val="0.42483660130719042"/>
          <c:y val="3.819444444444444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546840958605664"/>
          <c:y val="0.14583333333333368"/>
          <c:w val="0.79302832244008858"/>
          <c:h val="0.69791666666666652"/>
        </c:manualLayout>
      </c:layout>
      <c:barChart>
        <c:barDir val="col"/>
        <c:grouping val="clustered"/>
        <c:varyColors val="0"/>
        <c:ser>
          <c:idx val="0"/>
          <c:order val="0"/>
          <c:tx>
            <c:v>Częstość</c:v>
          </c:tx>
          <c:invertIfNegative val="0"/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Histogram!$G$3:$G$13</c:f>
              <c:numCache>
                <c:formatCode>General</c:formatCode>
                <c:ptCount val="11"/>
                <c:pt idx="0">
                  <c:v>24</c:v>
                </c:pt>
                <c:pt idx="1">
                  <c:v>21</c:v>
                </c:pt>
                <c:pt idx="2">
                  <c:v>16</c:v>
                </c:pt>
                <c:pt idx="3">
                  <c:v>16</c:v>
                </c:pt>
                <c:pt idx="4">
                  <c:v>12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A-439C-951D-C8EDF1BA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8740904"/>
        <c:axId val="488729536"/>
      </c:barChart>
      <c:lineChart>
        <c:grouping val="standard"/>
        <c:varyColors val="0"/>
        <c:ser>
          <c:idx val="1"/>
          <c:order val="1"/>
          <c:tx>
            <c:v>Skumulowane %</c:v>
          </c:tx>
          <c:cat>
            <c:numRef>
              <c:f>Histogram!$F$3:$F$12</c:f>
              <c:numCache>
                <c:formatCode>0.00</c:formatCode>
                <c:ptCount val="10"/>
                <c:pt idx="0">
                  <c:v>53.078515874221921</c:v>
                </c:pt>
                <c:pt idx="1">
                  <c:v>56.468624633271247</c:v>
                </c:pt>
                <c:pt idx="2">
                  <c:v>49.688407115172595</c:v>
                </c:pt>
                <c:pt idx="3">
                  <c:v>59.858733392320573</c:v>
                </c:pt>
                <c:pt idx="4">
                  <c:v>46.298298356123269</c:v>
                </c:pt>
                <c:pt idx="5">
                  <c:v>42.908189597073942</c:v>
                </c:pt>
                <c:pt idx="6">
                  <c:v>63.2488421513699</c:v>
                </c:pt>
                <c:pt idx="7">
                  <c:v>39.518080838024616</c:v>
                </c:pt>
                <c:pt idx="8">
                  <c:v>36.12797207897529</c:v>
                </c:pt>
                <c:pt idx="9">
                  <c:v>32.737863319925964</c:v>
                </c:pt>
              </c:numCache>
            </c:numRef>
          </c:cat>
          <c:val>
            <c:numRef>
              <c:f>Histogram!$H$3:$H$13</c:f>
              <c:numCache>
                <c:formatCode>.00%</c:formatCode>
                <c:ptCount val="11"/>
                <c:pt idx="0">
                  <c:v>0.2</c:v>
                </c:pt>
                <c:pt idx="1">
                  <c:v>0.375</c:v>
                </c:pt>
                <c:pt idx="2">
                  <c:v>0.5083333333333333</c:v>
                </c:pt>
                <c:pt idx="3">
                  <c:v>0.64166666666666672</c:v>
                </c:pt>
                <c:pt idx="4">
                  <c:v>0.7416666666666667</c:v>
                </c:pt>
                <c:pt idx="5">
                  <c:v>0.81666666666666665</c:v>
                </c:pt>
                <c:pt idx="6">
                  <c:v>0.89166666666666672</c:v>
                </c:pt>
                <c:pt idx="7">
                  <c:v>0.94166666666666665</c:v>
                </c:pt>
                <c:pt idx="8">
                  <c:v>0.98333333333333328</c:v>
                </c:pt>
                <c:pt idx="9">
                  <c:v>0.9916666666666667</c:v>
                </c:pt>
                <c:pt idx="1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A-439C-951D-C8EDF1BAF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8731888"/>
        <c:axId val="488741688"/>
      </c:lineChart>
      <c:catAx>
        <c:axId val="488740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Zbiór danych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48801742919390045"/>
              <c:y val="0.90972222222222221"/>
            </c:manualLayout>
          </c:layout>
          <c:overlay val="0"/>
        </c:title>
        <c:numFmt formatCode="0.00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29536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48872953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Częstość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9607843137254902E-2"/>
              <c:y val="0.38541666666666791"/>
            </c:manualLayout>
          </c:layout>
          <c:overlay val="0"/>
        </c:title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40904"/>
        <c:crossesAt val="1"/>
        <c:crossBetween val="between"/>
      </c:valAx>
      <c:catAx>
        <c:axId val="488731888"/>
        <c:scaling>
          <c:orientation val="minMax"/>
        </c:scaling>
        <c:delete val="1"/>
        <c:axPos val="b"/>
        <c:numFmt formatCode="0.00" sourceLinked="1"/>
        <c:majorTickMark val="out"/>
        <c:minorTickMark val="none"/>
        <c:tickLblPos val="nextTo"/>
        <c:crossAx val="488741688"/>
        <c:crosses val="autoZero"/>
        <c:auto val="0"/>
        <c:lblAlgn val="ctr"/>
        <c:lblOffset val="100"/>
        <c:noMultiLvlLbl val="1"/>
      </c:catAx>
      <c:valAx>
        <c:axId val="488741688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488731888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091503267974113"/>
          <c:y val="0.37500000000000056"/>
          <c:w val="0.22440087145969498"/>
          <c:h val="0.13541666666666671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Średnia ruchoma</a:t>
            </a:r>
            <a:endParaRPr lang="en-US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14570716860733"/>
          <c:y val="0.1152020781796526"/>
          <c:w val="0.82483019843232674"/>
          <c:h val="0.76380776838213493"/>
        </c:manualLayout>
      </c:layout>
      <c:lineChart>
        <c:grouping val="standard"/>
        <c:varyColors val="0"/>
        <c:ser>
          <c:idx val="0"/>
          <c:order val="0"/>
          <c:tx>
            <c:v>Wartość</c:v>
          </c:tx>
          <c:spPr>
            <a:ln w="6350"/>
          </c:spPr>
          <c:marker>
            <c:symbol val="none"/>
          </c:marker>
          <c:val>
            <c:numRef>
              <c:f>'Średnia ruchoma'!$A$2:$A$101</c:f>
              <c:numCache>
                <c:formatCode>General</c:formatCode>
                <c:ptCount val="100"/>
                <c:pt idx="0">
                  <c:v>112</c:v>
                </c:pt>
                <c:pt idx="1">
                  <c:v>111</c:v>
                </c:pt>
                <c:pt idx="2">
                  <c:v>181</c:v>
                </c:pt>
                <c:pt idx="3">
                  <c:v>154</c:v>
                </c:pt>
                <c:pt idx="4">
                  <c:v>100</c:v>
                </c:pt>
                <c:pt idx="5">
                  <c:v>87</c:v>
                </c:pt>
                <c:pt idx="6">
                  <c:v>193</c:v>
                </c:pt>
                <c:pt idx="7">
                  <c:v>170</c:v>
                </c:pt>
                <c:pt idx="8">
                  <c:v>78</c:v>
                </c:pt>
                <c:pt idx="9">
                  <c:v>171</c:v>
                </c:pt>
                <c:pt idx="10">
                  <c:v>140</c:v>
                </c:pt>
                <c:pt idx="11">
                  <c:v>202</c:v>
                </c:pt>
                <c:pt idx="12">
                  <c:v>151</c:v>
                </c:pt>
                <c:pt idx="13">
                  <c:v>108</c:v>
                </c:pt>
                <c:pt idx="14">
                  <c:v>124</c:v>
                </c:pt>
                <c:pt idx="15">
                  <c:v>134</c:v>
                </c:pt>
                <c:pt idx="16">
                  <c:v>194</c:v>
                </c:pt>
                <c:pt idx="17">
                  <c:v>153</c:v>
                </c:pt>
                <c:pt idx="18">
                  <c:v>115</c:v>
                </c:pt>
                <c:pt idx="19">
                  <c:v>205</c:v>
                </c:pt>
                <c:pt idx="20">
                  <c:v>56</c:v>
                </c:pt>
                <c:pt idx="21">
                  <c:v>162</c:v>
                </c:pt>
                <c:pt idx="22">
                  <c:v>129</c:v>
                </c:pt>
                <c:pt idx="23">
                  <c:v>161</c:v>
                </c:pt>
                <c:pt idx="24">
                  <c:v>150</c:v>
                </c:pt>
                <c:pt idx="25">
                  <c:v>154</c:v>
                </c:pt>
                <c:pt idx="26">
                  <c:v>125</c:v>
                </c:pt>
                <c:pt idx="27">
                  <c:v>65</c:v>
                </c:pt>
                <c:pt idx="28">
                  <c:v>102</c:v>
                </c:pt>
                <c:pt idx="29">
                  <c:v>192</c:v>
                </c:pt>
                <c:pt idx="30">
                  <c:v>202</c:v>
                </c:pt>
                <c:pt idx="31">
                  <c:v>192</c:v>
                </c:pt>
                <c:pt idx="32">
                  <c:v>140</c:v>
                </c:pt>
                <c:pt idx="33">
                  <c:v>165</c:v>
                </c:pt>
                <c:pt idx="34">
                  <c:v>112</c:v>
                </c:pt>
                <c:pt idx="35">
                  <c:v>165</c:v>
                </c:pt>
                <c:pt idx="36">
                  <c:v>154</c:v>
                </c:pt>
                <c:pt idx="37">
                  <c:v>208</c:v>
                </c:pt>
                <c:pt idx="38">
                  <c:v>149</c:v>
                </c:pt>
                <c:pt idx="39">
                  <c:v>185</c:v>
                </c:pt>
                <c:pt idx="40">
                  <c:v>180</c:v>
                </c:pt>
                <c:pt idx="41">
                  <c:v>103</c:v>
                </c:pt>
                <c:pt idx="42">
                  <c:v>264</c:v>
                </c:pt>
                <c:pt idx="43">
                  <c:v>99</c:v>
                </c:pt>
                <c:pt idx="44">
                  <c:v>131</c:v>
                </c:pt>
                <c:pt idx="45">
                  <c:v>156</c:v>
                </c:pt>
                <c:pt idx="46">
                  <c:v>139</c:v>
                </c:pt>
                <c:pt idx="47">
                  <c:v>225</c:v>
                </c:pt>
                <c:pt idx="48">
                  <c:v>155</c:v>
                </c:pt>
                <c:pt idx="49">
                  <c:v>212</c:v>
                </c:pt>
                <c:pt idx="50">
                  <c:v>187</c:v>
                </c:pt>
                <c:pt idx="51">
                  <c:v>143</c:v>
                </c:pt>
                <c:pt idx="52">
                  <c:v>239</c:v>
                </c:pt>
                <c:pt idx="53">
                  <c:v>207</c:v>
                </c:pt>
                <c:pt idx="54">
                  <c:v>164</c:v>
                </c:pt>
                <c:pt idx="55">
                  <c:v>186</c:v>
                </c:pt>
                <c:pt idx="56">
                  <c:v>122</c:v>
                </c:pt>
                <c:pt idx="57">
                  <c:v>116</c:v>
                </c:pt>
                <c:pt idx="58">
                  <c:v>156</c:v>
                </c:pt>
                <c:pt idx="59">
                  <c:v>133</c:v>
                </c:pt>
                <c:pt idx="60">
                  <c:v>168</c:v>
                </c:pt>
                <c:pt idx="61">
                  <c:v>177</c:v>
                </c:pt>
                <c:pt idx="62">
                  <c:v>81</c:v>
                </c:pt>
                <c:pt idx="63">
                  <c:v>201</c:v>
                </c:pt>
                <c:pt idx="64">
                  <c:v>125</c:v>
                </c:pt>
                <c:pt idx="65">
                  <c:v>148</c:v>
                </c:pt>
                <c:pt idx="66">
                  <c:v>169</c:v>
                </c:pt>
                <c:pt idx="67">
                  <c:v>169</c:v>
                </c:pt>
                <c:pt idx="68">
                  <c:v>179</c:v>
                </c:pt>
                <c:pt idx="69">
                  <c:v>172</c:v>
                </c:pt>
                <c:pt idx="70">
                  <c:v>166</c:v>
                </c:pt>
                <c:pt idx="71">
                  <c:v>205</c:v>
                </c:pt>
                <c:pt idx="72">
                  <c:v>173</c:v>
                </c:pt>
                <c:pt idx="73">
                  <c:v>250</c:v>
                </c:pt>
                <c:pt idx="74">
                  <c:v>195</c:v>
                </c:pt>
                <c:pt idx="75">
                  <c:v>156</c:v>
                </c:pt>
                <c:pt idx="76">
                  <c:v>214</c:v>
                </c:pt>
                <c:pt idx="77">
                  <c:v>261</c:v>
                </c:pt>
                <c:pt idx="78">
                  <c:v>264</c:v>
                </c:pt>
                <c:pt idx="79">
                  <c:v>175</c:v>
                </c:pt>
                <c:pt idx="80">
                  <c:v>192</c:v>
                </c:pt>
                <c:pt idx="81">
                  <c:v>178</c:v>
                </c:pt>
                <c:pt idx="82">
                  <c:v>217</c:v>
                </c:pt>
                <c:pt idx="83">
                  <c:v>213</c:v>
                </c:pt>
                <c:pt idx="84">
                  <c:v>139</c:v>
                </c:pt>
                <c:pt idx="85">
                  <c:v>167</c:v>
                </c:pt>
                <c:pt idx="86">
                  <c:v>150</c:v>
                </c:pt>
                <c:pt idx="87">
                  <c:v>179</c:v>
                </c:pt>
                <c:pt idx="88">
                  <c:v>134</c:v>
                </c:pt>
                <c:pt idx="89">
                  <c:v>149</c:v>
                </c:pt>
                <c:pt idx="90">
                  <c:v>168</c:v>
                </c:pt>
                <c:pt idx="91">
                  <c:v>218</c:v>
                </c:pt>
                <c:pt idx="92">
                  <c:v>207</c:v>
                </c:pt>
                <c:pt idx="93">
                  <c:v>203</c:v>
                </c:pt>
                <c:pt idx="94">
                  <c:v>233</c:v>
                </c:pt>
                <c:pt idx="95">
                  <c:v>249</c:v>
                </c:pt>
                <c:pt idx="96">
                  <c:v>170</c:v>
                </c:pt>
                <c:pt idx="97">
                  <c:v>190</c:v>
                </c:pt>
                <c:pt idx="98">
                  <c:v>285</c:v>
                </c:pt>
                <c:pt idx="99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1F-4077-9D1A-A25B7FD77533}"/>
            </c:ext>
          </c:extLst>
        </c:ser>
        <c:ser>
          <c:idx val="1"/>
          <c:order val="1"/>
          <c:tx>
            <c:v>Średnia ruchoma</c:v>
          </c:tx>
          <c:marker>
            <c:symbol val="none"/>
          </c:marker>
          <c:val>
            <c:numRef>
              <c:f>'Średnia ruchoma'!$B$2:$B$100</c:f>
              <c:numCache>
                <c:formatCode>General</c:formatCode>
                <c:ptCount val="9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135.69999999999999</c:v>
                </c:pt>
                <c:pt idx="9">
                  <c:v>138.5</c:v>
                </c:pt>
                <c:pt idx="10">
                  <c:v>147.6</c:v>
                </c:pt>
                <c:pt idx="11">
                  <c:v>144.6</c:v>
                </c:pt>
                <c:pt idx="12">
                  <c:v>140</c:v>
                </c:pt>
                <c:pt idx="13">
                  <c:v>142.4</c:v>
                </c:pt>
                <c:pt idx="14">
                  <c:v>147.1</c:v>
                </c:pt>
                <c:pt idx="15">
                  <c:v>147.19999999999999</c:v>
                </c:pt>
                <c:pt idx="16">
                  <c:v>145.5</c:v>
                </c:pt>
                <c:pt idx="17">
                  <c:v>149.19999999999999</c:v>
                </c:pt>
                <c:pt idx="18">
                  <c:v>152.6</c:v>
                </c:pt>
                <c:pt idx="19">
                  <c:v>144.19999999999999</c:v>
                </c:pt>
                <c:pt idx="20">
                  <c:v>140.19999999999999</c:v>
                </c:pt>
                <c:pt idx="21">
                  <c:v>138</c:v>
                </c:pt>
                <c:pt idx="22">
                  <c:v>143.30000000000001</c:v>
                </c:pt>
                <c:pt idx="23">
                  <c:v>145.9</c:v>
                </c:pt>
                <c:pt idx="24">
                  <c:v>147.9</c:v>
                </c:pt>
                <c:pt idx="25">
                  <c:v>141</c:v>
                </c:pt>
                <c:pt idx="26">
                  <c:v>132.19999999999999</c:v>
                </c:pt>
                <c:pt idx="27">
                  <c:v>130.9</c:v>
                </c:pt>
                <c:pt idx="28">
                  <c:v>129.6</c:v>
                </c:pt>
                <c:pt idx="29">
                  <c:v>144.19999999999999</c:v>
                </c:pt>
                <c:pt idx="30">
                  <c:v>147.19999999999999</c:v>
                </c:pt>
                <c:pt idx="31">
                  <c:v>148.30000000000001</c:v>
                </c:pt>
                <c:pt idx="32">
                  <c:v>148.69999999999999</c:v>
                </c:pt>
                <c:pt idx="33">
                  <c:v>144.9</c:v>
                </c:pt>
                <c:pt idx="34">
                  <c:v>146</c:v>
                </c:pt>
                <c:pt idx="35">
                  <c:v>148.9</c:v>
                </c:pt>
                <c:pt idx="36">
                  <c:v>163.19999999999999</c:v>
                </c:pt>
                <c:pt idx="37">
                  <c:v>167.9</c:v>
                </c:pt>
                <c:pt idx="38">
                  <c:v>167.2</c:v>
                </c:pt>
                <c:pt idx="39">
                  <c:v>165</c:v>
                </c:pt>
                <c:pt idx="40">
                  <c:v>156.1</c:v>
                </c:pt>
                <c:pt idx="41">
                  <c:v>168.5</c:v>
                </c:pt>
                <c:pt idx="42">
                  <c:v>161.9</c:v>
                </c:pt>
                <c:pt idx="43">
                  <c:v>163.80000000000001</c:v>
                </c:pt>
                <c:pt idx="44">
                  <c:v>162.9</c:v>
                </c:pt>
                <c:pt idx="45">
                  <c:v>161.4</c:v>
                </c:pt>
                <c:pt idx="46">
                  <c:v>163.1</c:v>
                </c:pt>
                <c:pt idx="47">
                  <c:v>163.69999999999999</c:v>
                </c:pt>
                <c:pt idx="48">
                  <c:v>166.4</c:v>
                </c:pt>
                <c:pt idx="49">
                  <c:v>167.1</c:v>
                </c:pt>
                <c:pt idx="50">
                  <c:v>171.1</c:v>
                </c:pt>
                <c:pt idx="51">
                  <c:v>168.6</c:v>
                </c:pt>
                <c:pt idx="52">
                  <c:v>179.4</c:v>
                </c:pt>
                <c:pt idx="53">
                  <c:v>182.7</c:v>
                </c:pt>
                <c:pt idx="54">
                  <c:v>185.7</c:v>
                </c:pt>
                <c:pt idx="55">
                  <c:v>184</c:v>
                </c:pt>
                <c:pt idx="56">
                  <c:v>173.1</c:v>
                </c:pt>
                <c:pt idx="57">
                  <c:v>173.2</c:v>
                </c:pt>
                <c:pt idx="58">
                  <c:v>165.3</c:v>
                </c:pt>
                <c:pt idx="59">
                  <c:v>163.4</c:v>
                </c:pt>
                <c:pt idx="60">
                  <c:v>166.8</c:v>
                </c:pt>
                <c:pt idx="61">
                  <c:v>151</c:v>
                </c:pt>
                <c:pt idx="62">
                  <c:v>150.4</c:v>
                </c:pt>
                <c:pt idx="63">
                  <c:v>146.5</c:v>
                </c:pt>
                <c:pt idx="64">
                  <c:v>142.69999999999999</c:v>
                </c:pt>
                <c:pt idx="65">
                  <c:v>147.4</c:v>
                </c:pt>
                <c:pt idx="66">
                  <c:v>152.69999999999999</c:v>
                </c:pt>
                <c:pt idx="67">
                  <c:v>155</c:v>
                </c:pt>
                <c:pt idx="68">
                  <c:v>158.9</c:v>
                </c:pt>
                <c:pt idx="69">
                  <c:v>158.69999999999999</c:v>
                </c:pt>
                <c:pt idx="70">
                  <c:v>161.5</c:v>
                </c:pt>
                <c:pt idx="71">
                  <c:v>170.7</c:v>
                </c:pt>
                <c:pt idx="72">
                  <c:v>175.6</c:v>
                </c:pt>
                <c:pt idx="73">
                  <c:v>182.6</c:v>
                </c:pt>
                <c:pt idx="74">
                  <c:v>183.4</c:v>
                </c:pt>
                <c:pt idx="75">
                  <c:v>187.9</c:v>
                </c:pt>
                <c:pt idx="76">
                  <c:v>197.1</c:v>
                </c:pt>
                <c:pt idx="77">
                  <c:v>205.6</c:v>
                </c:pt>
                <c:pt idx="78">
                  <c:v>205.9</c:v>
                </c:pt>
                <c:pt idx="79">
                  <c:v>208.5</c:v>
                </c:pt>
                <c:pt idx="80">
                  <c:v>205.8</c:v>
                </c:pt>
                <c:pt idx="81">
                  <c:v>210.2</c:v>
                </c:pt>
                <c:pt idx="82">
                  <c:v>206.5</c:v>
                </c:pt>
                <c:pt idx="83">
                  <c:v>200.9</c:v>
                </c:pt>
                <c:pt idx="84">
                  <c:v>202</c:v>
                </c:pt>
                <c:pt idx="85">
                  <c:v>195.6</c:v>
                </c:pt>
                <c:pt idx="86">
                  <c:v>187.4</c:v>
                </c:pt>
                <c:pt idx="87">
                  <c:v>174.4</c:v>
                </c:pt>
                <c:pt idx="88">
                  <c:v>171.8</c:v>
                </c:pt>
                <c:pt idx="89">
                  <c:v>169.4</c:v>
                </c:pt>
                <c:pt idx="90">
                  <c:v>173.4</c:v>
                </c:pt>
                <c:pt idx="91">
                  <c:v>172.4</c:v>
                </c:pt>
                <c:pt idx="92">
                  <c:v>171.4</c:v>
                </c:pt>
                <c:pt idx="93">
                  <c:v>180.8</c:v>
                </c:pt>
                <c:pt idx="94">
                  <c:v>189</c:v>
                </c:pt>
                <c:pt idx="95">
                  <c:v>191</c:v>
                </c:pt>
                <c:pt idx="96">
                  <c:v>192.1</c:v>
                </c:pt>
                <c:pt idx="97">
                  <c:v>207.2</c:v>
                </c:pt>
                <c:pt idx="98">
                  <c:v>220.6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1F-4077-9D1A-A25B7FD77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8735024"/>
        <c:axId val="488733064"/>
      </c:lineChart>
      <c:catAx>
        <c:axId val="48873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P</a:t>
                </a:r>
                <a:r>
                  <a:rPr lang="pl-PL"/>
                  <a:t>unkty</a:t>
                </a:r>
                <a:r>
                  <a:rPr lang="pl-PL" baseline="0"/>
                  <a:t> danych</a:t>
                </a:r>
                <a:endParaRPr lang="en-US"/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3064"/>
        <c:crosses val="autoZero"/>
        <c:auto val="1"/>
        <c:lblAlgn val="ctr"/>
        <c:lblOffset val="100"/>
        <c:noMultiLvlLbl val="0"/>
      </c:catAx>
      <c:valAx>
        <c:axId val="4887330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pl-PL"/>
                  <a:t>Wartość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4887350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717511329759495"/>
          <c:y val="0.64073814181851496"/>
          <c:w val="0.22453965750036764"/>
          <c:h val="9.901663729405488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reszt</a:t>
            </a:r>
          </a:p>
        </c:rich>
      </c:tx>
      <c:layout>
        <c:manualLayout>
          <c:xMode val="edge"/>
          <c:yMode val="edge"/>
          <c:x val="0.31250079473061843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53129967066364"/>
          <c:y val="0.23699421965317921"/>
          <c:w val="0.74739773406406163"/>
          <c:h val="0.6763005780346826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8B-4B70-A588-7110AA140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6984"/>
        <c:axId val="488730712"/>
      </c:scatterChart>
      <c:valAx>
        <c:axId val="488736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3125135104205057"/>
              <c:y val="0.843930635838150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0712"/>
        <c:crosses val="autoZero"/>
        <c:crossBetween val="midCat"/>
      </c:valAx>
      <c:valAx>
        <c:axId val="488730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9306358381502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98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reszt</a:t>
            </a:r>
          </a:p>
        </c:rich>
      </c:tx>
      <c:layout>
        <c:manualLayout>
          <c:xMode val="edge"/>
          <c:yMode val="edge"/>
          <c:x val="0.36198008722963326"/>
          <c:y val="4.65117599466295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500031789224736"/>
          <c:y val="0.19767497977317558"/>
          <c:w val="0.80989789301018611"/>
          <c:h val="0.64535066925948603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Regresja!$H$27:$H$44</c:f>
              <c:numCache>
                <c:formatCode>General</c:formatCode>
                <c:ptCount val="18"/>
                <c:pt idx="0">
                  <c:v>574065.02710221754</c:v>
                </c:pt>
                <c:pt idx="1">
                  <c:v>-266186.44142602081</c:v>
                </c:pt>
                <c:pt idx="2">
                  <c:v>309170.2367271774</c:v>
                </c:pt>
                <c:pt idx="3">
                  <c:v>183908.98777152179</c:v>
                </c:pt>
                <c:pt idx="4">
                  <c:v>-36223.860295705497</c:v>
                </c:pt>
                <c:pt idx="5">
                  <c:v>161702.59544170042</c:v>
                </c:pt>
                <c:pt idx="6">
                  <c:v>-113166.11824247206</c:v>
                </c:pt>
                <c:pt idx="7">
                  <c:v>-31779.748205921496</c:v>
                </c:pt>
                <c:pt idx="8">
                  <c:v>-224018.30976620922</c:v>
                </c:pt>
                <c:pt idx="9">
                  <c:v>36659.154529708438</c:v>
                </c:pt>
                <c:pt idx="10">
                  <c:v>806307.93416741141</c:v>
                </c:pt>
                <c:pt idx="11">
                  <c:v>203102.94794704951</c:v>
                </c:pt>
                <c:pt idx="12">
                  <c:v>-9134.2440335648134</c:v>
                </c:pt>
                <c:pt idx="13">
                  <c:v>-193651.83519403986</c:v>
                </c:pt>
                <c:pt idx="14">
                  <c:v>-282728.60515909549</c:v>
                </c:pt>
                <c:pt idx="15">
                  <c:v>-262848.53504909039</c:v>
                </c:pt>
                <c:pt idx="16">
                  <c:v>-121183.41122054192</c:v>
                </c:pt>
                <c:pt idx="17">
                  <c:v>-733995.77509412356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1E-400C-8F8B-8657EBDA7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3848"/>
        <c:axId val="488740512"/>
      </c:scatterChart>
      <c:valAx>
        <c:axId val="488733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47916788525361476"/>
              <c:y val="0.854653589019318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0512"/>
        <c:crosses val="autoZero"/>
        <c:crossBetween val="midCat"/>
      </c:valAx>
      <c:valAx>
        <c:axId val="4887405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2441867397198052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38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Rek Rozkład linii dopasowanej</a:t>
            </a:r>
          </a:p>
        </c:rich>
      </c:tx>
      <c:layout>
        <c:manualLayout>
          <c:xMode val="edge"/>
          <c:yMode val="edge"/>
          <c:x val="0.30729244815177426"/>
          <c:y val="4.62427745664739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5000063578449472"/>
          <c:y val="0.13872832369942206"/>
          <c:w val="0.58073064354106529"/>
          <c:h val="0.65895953757225489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BD-4C85-A8A5-43EDFD2AB8A4}"/>
            </c:ext>
          </c:extLst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Regresja!$B$2:$B$19</c:f>
              <c:numCache>
                <c:formatCode>#,##0</c:formatCode>
                <c:ptCount val="18"/>
                <c:pt idx="0">
                  <c:v>4927</c:v>
                </c:pt>
                <c:pt idx="1">
                  <c:v>6438</c:v>
                </c:pt>
                <c:pt idx="2">
                  <c:v>5616</c:v>
                </c:pt>
                <c:pt idx="3">
                  <c:v>10672</c:v>
                </c:pt>
                <c:pt idx="4">
                  <c:v>11283</c:v>
                </c:pt>
                <c:pt idx="5">
                  <c:v>5845</c:v>
                </c:pt>
                <c:pt idx="6">
                  <c:v>4911</c:v>
                </c:pt>
                <c:pt idx="7">
                  <c:v>375</c:v>
                </c:pt>
                <c:pt idx="8">
                  <c:v>7656</c:v>
                </c:pt>
                <c:pt idx="9">
                  <c:v>9088</c:v>
                </c:pt>
                <c:pt idx="10">
                  <c:v>5545</c:v>
                </c:pt>
                <c:pt idx="11">
                  <c:v>4551</c:v>
                </c:pt>
                <c:pt idx="12">
                  <c:v>4466</c:v>
                </c:pt>
                <c:pt idx="13">
                  <c:v>5524</c:v>
                </c:pt>
                <c:pt idx="14">
                  <c:v>5927</c:v>
                </c:pt>
                <c:pt idx="15">
                  <c:v>5494</c:v>
                </c:pt>
                <c:pt idx="16">
                  <c:v>3283</c:v>
                </c:pt>
                <c:pt idx="17">
                  <c:v>5678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BD-4C85-A8A5-43EDFD2AB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8160"/>
        <c:axId val="488743256"/>
      </c:scatterChart>
      <c:valAx>
        <c:axId val="48873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Rek</a:t>
                </a:r>
              </a:p>
            </c:rich>
          </c:tx>
          <c:layout>
            <c:manualLayout>
              <c:xMode val="edge"/>
              <c:yMode val="edge"/>
              <c:x val="0.5104179647266753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3256"/>
        <c:crosses val="autoZero"/>
        <c:crossBetween val="midCat"/>
      </c:valAx>
      <c:valAx>
        <c:axId val="48874325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4270945920170897E-2"/>
              <c:y val="0.3236994219653179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81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739773406406163"/>
          <c:y val="0.58959537572254295"/>
          <c:w val="0.23958394262680721"/>
          <c:h val="0.387283236994219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bp Róż Rozkład linii dopasowanej</a:t>
            </a:r>
          </a:p>
        </c:rich>
      </c:tx>
      <c:layout>
        <c:manualLayout>
          <c:xMode val="edge"/>
          <c:yMode val="edge"/>
          <c:x val="0.28645906183639991"/>
          <c:y val="4.59772695383751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708505524967252E-2"/>
          <c:y val="0.11494317384593802"/>
          <c:w val="0.73698104090637462"/>
          <c:h val="0.68391188438333095"/>
        </c:manualLayout>
      </c:layout>
      <c:scatterChart>
        <c:scatterStyle val="lineMarker"/>
        <c:varyColors val="0"/>
        <c:ser>
          <c:idx val="0"/>
          <c:order val="0"/>
          <c:tx>
            <c:v>Depozyty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Regresja!$D$2:$D$19</c:f>
              <c:numCache>
                <c:formatCode>#,##0</c:formatCode>
                <c:ptCount val="18"/>
                <c:pt idx="0">
                  <c:v>2071149</c:v>
                </c:pt>
                <c:pt idx="1">
                  <c:v>1468635</c:v>
                </c:pt>
                <c:pt idx="2">
                  <c:v>1780402</c:v>
                </c:pt>
                <c:pt idx="3">
                  <c:v>2349637</c:v>
                </c:pt>
                <c:pt idx="4">
                  <c:v>1069804</c:v>
                </c:pt>
                <c:pt idx="5">
                  <c:v>732188</c:v>
                </c:pt>
                <c:pt idx="6">
                  <c:v>881976</c:v>
                </c:pt>
                <c:pt idx="7">
                  <c:v>700024</c:v>
                </c:pt>
                <c:pt idx="8">
                  <c:v>1391848</c:v>
                </c:pt>
                <c:pt idx="9">
                  <c:v>1981800</c:v>
                </c:pt>
                <c:pt idx="10">
                  <c:v>2469982</c:v>
                </c:pt>
                <c:pt idx="11">
                  <c:v>1759743</c:v>
                </c:pt>
                <c:pt idx="12">
                  <c:v>1538353</c:v>
                </c:pt>
                <c:pt idx="13">
                  <c:v>1442750</c:v>
                </c:pt>
                <c:pt idx="14">
                  <c:v>1547134</c:v>
                </c:pt>
                <c:pt idx="15">
                  <c:v>1320301</c:v>
                </c:pt>
                <c:pt idx="16">
                  <c:v>948765</c:v>
                </c:pt>
                <c:pt idx="17">
                  <c:v>818945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3-43FC-97F1-6EAD9FD9E02D}"/>
            </c:ext>
          </c:extLst>
        </c:ser>
        <c:ser>
          <c:idx val="1"/>
          <c:order val="1"/>
          <c:tx>
            <c:v>Przewidywane Depozyty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Regresja!$C$2:$C$19</c:f>
              <c:numCache>
                <c:formatCode>General</c:formatCode>
                <c:ptCount val="18"/>
                <c:pt idx="0">
                  <c:v>10</c:v>
                </c:pt>
                <c:pt idx="1">
                  <c:v>13</c:v>
                </c:pt>
                <c:pt idx="2">
                  <c:v>6</c:v>
                </c:pt>
                <c:pt idx="3">
                  <c:v>12</c:v>
                </c:pt>
                <c:pt idx="4">
                  <c:v>-33</c:v>
                </c:pt>
                <c:pt idx="5">
                  <c:v>-31</c:v>
                </c:pt>
                <c:pt idx="6">
                  <c:v>-10</c:v>
                </c:pt>
                <c:pt idx="7">
                  <c:v>-1</c:v>
                </c:pt>
                <c:pt idx="8">
                  <c:v>3</c:v>
                </c:pt>
                <c:pt idx="9">
                  <c:v>10</c:v>
                </c:pt>
                <c:pt idx="10">
                  <c:v>14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19</c:v>
                </c:pt>
                <c:pt idx="15">
                  <c:v>11</c:v>
                </c:pt>
                <c:pt idx="16">
                  <c:v>0</c:v>
                </c:pt>
                <c:pt idx="17">
                  <c:v>9</c:v>
                </c:pt>
              </c:numCache>
            </c:numRef>
          </c:xVal>
          <c:yVal>
            <c:numRef>
              <c:f>Regresja!$G$27:$G$44</c:f>
              <c:numCache>
                <c:formatCode>General</c:formatCode>
                <c:ptCount val="18"/>
                <c:pt idx="0">
                  <c:v>1497083.9728977825</c:v>
                </c:pt>
                <c:pt idx="1">
                  <c:v>1734821.4414260208</c:v>
                </c:pt>
                <c:pt idx="2">
                  <c:v>1471231.7632728226</c:v>
                </c:pt>
                <c:pt idx="3">
                  <c:v>2165728.0122284782</c:v>
                </c:pt>
                <c:pt idx="4">
                  <c:v>1106027.8602957055</c:v>
                </c:pt>
                <c:pt idx="5">
                  <c:v>570485.40455829958</c:v>
                </c:pt>
                <c:pt idx="6">
                  <c:v>995142.11824247206</c:v>
                </c:pt>
                <c:pt idx="7">
                  <c:v>731803.7482059215</c:v>
                </c:pt>
                <c:pt idx="8">
                  <c:v>1615866.3097662092</c:v>
                </c:pt>
                <c:pt idx="9">
                  <c:v>1945140.8454702916</c:v>
                </c:pt>
                <c:pt idx="10">
                  <c:v>1663674.0658325886</c:v>
                </c:pt>
                <c:pt idx="11">
                  <c:v>1556640.0520529505</c:v>
                </c:pt>
                <c:pt idx="12">
                  <c:v>1547487.2440335648</c:v>
                </c:pt>
                <c:pt idx="13">
                  <c:v>1636401.8351940399</c:v>
                </c:pt>
                <c:pt idx="14">
                  <c:v>1829862.6051590955</c:v>
                </c:pt>
                <c:pt idx="15">
                  <c:v>1583149.5350490904</c:v>
                </c:pt>
                <c:pt idx="16">
                  <c:v>1069948.4112205419</c:v>
                </c:pt>
                <c:pt idx="17">
                  <c:v>1552940.7750941236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93-43FC-97F1-6EAD9FD9E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42864"/>
        <c:axId val="488727968"/>
      </c:scatterChart>
      <c:valAx>
        <c:axId val="48874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bp Róż</a:t>
                </a:r>
              </a:p>
            </c:rich>
          </c:tx>
          <c:layout>
            <c:manualLayout>
              <c:xMode val="edge"/>
              <c:yMode val="edge"/>
              <c:x val="0.38541764683442942"/>
              <c:y val="0.8563266451522375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27968"/>
        <c:crosses val="autoZero"/>
        <c:crossBetween val="midCat"/>
      </c:valAx>
      <c:valAx>
        <c:axId val="4887279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1.30208664471091E-2"/>
              <c:y val="0.3103465693840331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428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98104090637462"/>
          <c:y val="0.38505963238389251"/>
          <c:w val="0.23958394262680721"/>
          <c:h val="0.3850596323838925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Rozkład prawdopodobieństwa normalnego</a:t>
            </a:r>
          </a:p>
        </c:rich>
      </c:tx>
      <c:layout>
        <c:manualLayout>
          <c:xMode val="edge"/>
          <c:yMode val="edge"/>
          <c:x val="0.2656256755210254"/>
          <c:y val="8.6705202312138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58394262680721"/>
          <c:y val="0.10404624277456657"/>
          <c:w val="0.69271009498620351"/>
          <c:h val="0.6242774566473997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Regresja!$K$27:$K$44</c:f>
              <c:numCache>
                <c:formatCode>General</c:formatCode>
                <c:ptCount val="18"/>
                <c:pt idx="0">
                  <c:v>2.7777777777777777</c:v>
                </c:pt>
                <c:pt idx="1">
                  <c:v>8.3333333333333321</c:v>
                </c:pt>
                <c:pt idx="2">
                  <c:v>13.888888888888889</c:v>
                </c:pt>
                <c:pt idx="3">
                  <c:v>19.444444444444443</c:v>
                </c:pt>
                <c:pt idx="4">
                  <c:v>25</c:v>
                </c:pt>
                <c:pt idx="5">
                  <c:v>30.555555555555557</c:v>
                </c:pt>
                <c:pt idx="6">
                  <c:v>36.111111111111107</c:v>
                </c:pt>
                <c:pt idx="7">
                  <c:v>41.666666666666664</c:v>
                </c:pt>
                <c:pt idx="8">
                  <c:v>47.222222222222221</c:v>
                </c:pt>
                <c:pt idx="9">
                  <c:v>52.777777777777779</c:v>
                </c:pt>
                <c:pt idx="10">
                  <c:v>58.333333333333336</c:v>
                </c:pt>
                <c:pt idx="11">
                  <c:v>63.888888888888886</c:v>
                </c:pt>
                <c:pt idx="12">
                  <c:v>69.444444444444429</c:v>
                </c:pt>
                <c:pt idx="13">
                  <c:v>75</c:v>
                </c:pt>
                <c:pt idx="14">
                  <c:v>80.555555555555543</c:v>
                </c:pt>
                <c:pt idx="15">
                  <c:v>86.1111111111111</c:v>
                </c:pt>
                <c:pt idx="16">
                  <c:v>91.666666666666657</c:v>
                </c:pt>
                <c:pt idx="17">
                  <c:v>97.222222222222214</c:v>
                </c:pt>
              </c:numCache>
            </c:numRef>
          </c:xVal>
          <c:yVal>
            <c:numRef>
              <c:f>Regresja!$L$27:$L$44</c:f>
              <c:numCache>
                <c:formatCode>General</c:formatCode>
                <c:ptCount val="18"/>
                <c:pt idx="0">
                  <c:v>700024</c:v>
                </c:pt>
                <c:pt idx="1">
                  <c:v>732188</c:v>
                </c:pt>
                <c:pt idx="2">
                  <c:v>818945</c:v>
                </c:pt>
                <c:pt idx="3">
                  <c:v>881976</c:v>
                </c:pt>
                <c:pt idx="4">
                  <c:v>948765</c:v>
                </c:pt>
                <c:pt idx="5">
                  <c:v>1069804</c:v>
                </c:pt>
                <c:pt idx="6">
                  <c:v>1320301</c:v>
                </c:pt>
                <c:pt idx="7">
                  <c:v>1391848</c:v>
                </c:pt>
                <c:pt idx="8">
                  <c:v>1442750</c:v>
                </c:pt>
                <c:pt idx="9">
                  <c:v>1468635</c:v>
                </c:pt>
                <c:pt idx="10">
                  <c:v>1538353</c:v>
                </c:pt>
                <c:pt idx="11">
                  <c:v>1547134</c:v>
                </c:pt>
                <c:pt idx="12">
                  <c:v>1759743</c:v>
                </c:pt>
                <c:pt idx="13">
                  <c:v>1780402</c:v>
                </c:pt>
                <c:pt idx="14">
                  <c:v>1981800</c:v>
                </c:pt>
                <c:pt idx="15">
                  <c:v>2071149</c:v>
                </c:pt>
                <c:pt idx="16">
                  <c:v>2349637</c:v>
                </c:pt>
                <c:pt idx="17">
                  <c:v>2469982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C8-42CB-B203-99E879DD0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37376"/>
        <c:axId val="488736200"/>
      </c:scatterChart>
      <c:valAx>
        <c:axId val="48873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Percentyl próbki</a:t>
                </a:r>
              </a:p>
            </c:rich>
          </c:tx>
          <c:layout>
            <c:manualLayout>
              <c:xMode val="edge"/>
              <c:yMode val="edge"/>
              <c:x val="0.48177205854303623"/>
              <c:y val="0.855491329479768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6200"/>
        <c:crosses val="autoZero"/>
        <c:crossBetween val="midCat"/>
      </c:valAx>
      <c:valAx>
        <c:axId val="4887362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Depozyty</a:t>
                </a:r>
              </a:p>
            </c:rich>
          </c:tx>
          <c:layout>
            <c:manualLayout>
              <c:xMode val="edge"/>
              <c:yMode val="edge"/>
              <c:x val="4.9479292499014525E-2"/>
              <c:y val="0.27167630057803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88737376"/>
        <c:crosses val="autoZero"/>
        <c:crossBetween val="midCat"/>
      </c:valAx>
      <c:spPr>
        <a:solidFill>
          <a:srgbClr val="FFFF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44" r="0.75000000000000044" t="1" header="0.5" footer="0.5"/>
    <c:pageSetup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18</xdr:row>
      <xdr:rowOff>57150</xdr:rowOff>
    </xdr:from>
    <xdr:to>
      <xdr:col>8</xdr:col>
      <xdr:colOff>114300</xdr:colOff>
      <xdr:row>22</xdr:row>
      <xdr:rowOff>104775</xdr:rowOff>
    </xdr:to>
    <xdr:sp macro="" textlink="">
      <xdr:nvSpPr>
        <xdr:cNvPr id="4" name="Line Callout 2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886075" y="5133975"/>
          <a:ext cx="1857375" cy="72390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/>
            <a:t>W tym przypadku zamiast dodatku</a:t>
          </a:r>
          <a:r>
            <a:rPr lang="pl-PL" sz="1100" b="1" baseline="0"/>
            <a:t> </a:t>
          </a:r>
          <a:r>
            <a:rPr lang="en-US" sz="1100" b="1"/>
            <a:t>Analysis ToolPak</a:t>
          </a:r>
          <a:r>
            <a:rPr lang="pl-PL" sz="1100" b="1"/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219075</xdr:colOff>
      <xdr:row>16</xdr:row>
      <xdr:rowOff>123825</xdr:rowOff>
    </xdr:from>
    <xdr:to>
      <xdr:col>7</xdr:col>
      <xdr:colOff>552450</xdr:colOff>
      <xdr:row>20</xdr:row>
      <xdr:rowOff>171450</xdr:rowOff>
    </xdr:to>
    <xdr:sp macro="" textlink="">
      <xdr:nvSpPr>
        <xdr:cNvPr id="4" name="Line Callout 2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714625" y="4714875"/>
          <a:ext cx="2162175" cy="809625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130921"/>
            <a:gd name="adj6" fmla="val -44103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</a:t>
          </a:r>
          <a:r>
            <a:rPr lang="en-US" sz="1100" b="1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0</xdr:row>
      <xdr:rowOff>0</xdr:rowOff>
    </xdr:from>
    <xdr:to>
      <xdr:col>16</xdr:col>
      <xdr:colOff>0</xdr:colOff>
      <xdr:row>16</xdr:row>
      <xdr:rowOff>0</xdr:rowOff>
    </xdr:to>
    <xdr:sp macro="" textlink="">
      <xdr:nvSpPr>
        <xdr:cNvPr id="3076" name="Rectangle 4">
          <a:extLst>
            <a:ext uri="{FF2B5EF4-FFF2-40B4-BE49-F238E27FC236}">
              <a16:creationId xmlns:a16="http://schemas.microsoft.com/office/drawing/2014/main" id="{00000000-0008-0000-0300-0000040C0000}"/>
            </a:ext>
          </a:extLst>
        </xdr:cNvPr>
        <xdr:cNvSpPr>
          <a:spLocks noChangeArrowheads="1"/>
        </xdr:cNvSpPr>
      </xdr:nvSpPr>
      <xdr:spPr bwMode="auto">
        <a:xfrm>
          <a:off x="10001250" y="0"/>
          <a:ext cx="4429125" cy="2924175"/>
        </a:xfrm>
        <a:prstGeom prst="rect">
          <a:avLst/>
        </a:prstGeom>
        <a:noFill/>
        <a:ln w="9525" cap="flat" cmpd="sng" algn="ctr">
          <a:solidFill>
            <a:srgbClr val="000000"/>
          </a:solidFill>
          <a:prstDash val="solid"/>
          <a:miter lim="800000"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11</xdr:col>
      <xdr:colOff>85725</xdr:colOff>
      <xdr:row>3</xdr:row>
      <xdr:rowOff>19050</xdr:rowOff>
    </xdr:from>
    <xdr:to>
      <xdr:col>11</xdr:col>
      <xdr:colOff>1590675</xdr:colOff>
      <xdr:row>7</xdr:row>
      <xdr:rowOff>114300</xdr:rowOff>
    </xdr:to>
    <xdr:sp macro="" textlink="">
      <xdr:nvSpPr>
        <xdr:cNvPr id="5" name="Line Callout 2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591675" y="590550"/>
          <a:ext cx="1504950" cy="857250"/>
        </a:xfrm>
        <a:prstGeom prst="borderCallout2">
          <a:avLst>
            <a:gd name="adj1" fmla="val 98558"/>
            <a:gd name="adj2" fmla="val 45464"/>
            <a:gd name="adj3" fmla="val 158173"/>
            <a:gd name="adj4" fmla="val 58649"/>
            <a:gd name="adj5" fmla="val 148229"/>
            <a:gd name="adj6" fmla="val 105897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W tym przypadku zamiast dodatku</a:t>
          </a:r>
          <a:r>
            <a:rPr lang="pl-PL" sz="1100" b="1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r>
            <a:rPr lang="en-US" sz="1100" b="1">
              <a:solidFill>
                <a:schemeClr val="lt1"/>
              </a:solidFill>
              <a:latin typeface="+mn-lt"/>
              <a:ea typeface="+mn-ea"/>
              <a:cs typeface="+mn-cs"/>
            </a:rPr>
            <a:t>Analysis ToolPak</a:t>
          </a:r>
          <a:r>
            <a:rPr lang="pl-PL" sz="1100" b="1">
              <a:solidFill>
                <a:schemeClr val="lt1"/>
              </a:solidFill>
              <a:latin typeface="+mn-lt"/>
              <a:ea typeface="+mn-ea"/>
              <a:cs typeface="+mn-cs"/>
            </a:rPr>
            <a:t> użyto formuł.</a:t>
          </a:r>
          <a:endParaRPr lang="en-US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0</xdr:row>
      <xdr:rowOff>114300</xdr:rowOff>
    </xdr:from>
    <xdr:to>
      <xdr:col>12</xdr:col>
      <xdr:colOff>219075</xdr:colOff>
      <xdr:row>17</xdr:row>
      <xdr:rowOff>76200</xdr:rowOff>
    </xdr:to>
    <xdr:graphicFrame macro="">
      <xdr:nvGraphicFramePr>
        <xdr:cNvPr id="4104" name="Chart 8">
          <a:extLst>
            <a:ext uri="{FF2B5EF4-FFF2-40B4-BE49-F238E27FC236}">
              <a16:creationId xmlns:a16="http://schemas.microsoft.com/office/drawing/2014/main" id="{00000000-0008-0000-0400-000008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144556</xdr:colOff>
      <xdr:row>14</xdr:row>
      <xdr:rowOff>20171</xdr:rowOff>
    </xdr:from>
    <xdr:to>
      <xdr:col>8</xdr:col>
      <xdr:colOff>106456</xdr:colOff>
      <xdr:row>31</xdr:row>
      <xdr:rowOff>10646</xdr:rowOff>
    </xdr:to>
    <xdr:graphicFrame macro="">
      <xdr:nvGraphicFramePr>
        <xdr:cNvPr id="5122" name="Chart 2">
          <a:extLst>
            <a:ext uri="{FF2B5EF4-FFF2-40B4-BE49-F238E27FC236}">
              <a16:creationId xmlns:a16="http://schemas.microsoft.com/office/drawing/2014/main" id="{00000000-0008-0000-06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657225</xdr:colOff>
      <xdr:row>2</xdr:row>
      <xdr:rowOff>133350</xdr:rowOff>
    </xdr:from>
    <xdr:to>
      <xdr:col>8</xdr:col>
      <xdr:colOff>266700</xdr:colOff>
      <xdr:row>27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</xdr:colOff>
      <xdr:row>10</xdr:row>
      <xdr:rowOff>180975</xdr:rowOff>
    </xdr:from>
    <xdr:to>
      <xdr:col>8</xdr:col>
      <xdr:colOff>1752600</xdr:colOff>
      <xdr:row>15</xdr:row>
      <xdr:rowOff>38100</xdr:rowOff>
    </xdr:to>
    <xdr:sp macro="" textlink="">
      <xdr:nvSpPr>
        <xdr:cNvPr id="4" name="Line Callout 2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/>
      </xdr:nvSpPr>
      <xdr:spPr>
        <a:xfrm>
          <a:off x="5029200" y="2085975"/>
          <a:ext cx="1704975" cy="809625"/>
        </a:xfrm>
        <a:prstGeom prst="borderCallout2">
          <a:avLst>
            <a:gd name="adj1" fmla="val -15368"/>
            <a:gd name="adj2" fmla="val 65410"/>
            <a:gd name="adj3" fmla="val -113015"/>
            <a:gd name="adj4" fmla="val 72160"/>
            <a:gd name="adj5" fmla="val -138491"/>
            <a:gd name="adj6" fmla="val 121260"/>
          </a:avLst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Tu są użyte formuły zamiast dodatku Analysis ToolPak</a:t>
          </a:r>
          <a:r>
            <a:rPr lang="en-US" sz="1100" b="1"/>
            <a:t>.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28575</xdr:rowOff>
    </xdr:from>
    <xdr:to>
      <xdr:col>3</xdr:col>
      <xdr:colOff>800100</xdr:colOff>
      <xdr:row>12</xdr:row>
      <xdr:rowOff>66675</xdr:rowOff>
    </xdr:to>
    <xdr:sp macro="" textlink="">
      <xdr:nvSpPr>
        <xdr:cNvPr id="2" name="YellowNot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42900" y="685800"/>
          <a:ext cx="2371725" cy="13525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22860" anchor="ctr" upright="1"/>
        <a:lstStyle/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Analiza regresji dla depozytów bankowych. </a:t>
          </a:r>
        </a:p>
        <a:p>
          <a:pPr algn="l" rtl="1">
            <a:defRPr sz="1000"/>
          </a:pPr>
          <a:endParaRPr lang="pl-PL" sz="1000" b="1" i="1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Rek = Kwota wydana na reklamę. 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bp Róż= Stopa procentowa płacona w stosunku do konkurencji (w punktach bazowych).</a:t>
          </a:r>
        </a:p>
        <a:p>
          <a:pPr algn="l" rtl="1">
            <a:defRPr sz="1000"/>
          </a:pPr>
          <a:r>
            <a:rPr lang="pl-PL" sz="1000" b="1" i="1" strike="noStrike">
              <a:solidFill>
                <a:srgbClr val="000000"/>
              </a:solidFill>
              <a:latin typeface="Arial"/>
              <a:cs typeface="Arial"/>
            </a:rPr>
            <a:t>Depozyty = Uzyskane nowe depozyty.</a:t>
          </a:r>
        </a:p>
      </xdr:txBody>
    </xdr:sp>
    <xdr:clientData/>
  </xdr:twoCellAnchor>
  <xdr:twoCellAnchor>
    <xdr:from>
      <xdr:col>9</xdr:col>
      <xdr:colOff>219075</xdr:colOff>
      <xdr:row>45</xdr:row>
      <xdr:rowOff>104775</xdr:rowOff>
    </xdr:from>
    <xdr:to>
      <xdr:col>15</xdr:col>
      <xdr:colOff>304800</xdr:colOff>
      <xdr:row>55</xdr:row>
      <xdr:rowOff>133350</xdr:rowOff>
    </xdr:to>
    <xdr:graphicFrame macro="">
      <xdr:nvGraphicFramePr>
        <xdr:cNvPr id="3" name="Chart 8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381000</xdr:colOff>
      <xdr:row>56</xdr:row>
      <xdr:rowOff>66675</xdr:rowOff>
    </xdr:from>
    <xdr:to>
      <xdr:col>15</xdr:col>
      <xdr:colOff>466725</xdr:colOff>
      <xdr:row>66</xdr:row>
      <xdr:rowOff>85725</xdr:rowOff>
    </xdr:to>
    <xdr:graphicFrame macro="">
      <xdr:nvGraphicFramePr>
        <xdr:cNvPr id="4" name="Chart 9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409575</xdr:colOff>
      <xdr:row>67</xdr:row>
      <xdr:rowOff>142875</xdr:rowOff>
    </xdr:from>
    <xdr:to>
      <xdr:col>15</xdr:col>
      <xdr:colOff>495300</xdr:colOff>
      <xdr:row>78</xdr:row>
      <xdr:rowOff>9525</xdr:rowOff>
    </xdr:to>
    <xdr:graphicFrame macro="">
      <xdr:nvGraphicFramePr>
        <xdr:cNvPr id="5" name="Chart 10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333375</xdr:colOff>
      <xdr:row>78</xdr:row>
      <xdr:rowOff>104775</xdr:rowOff>
    </xdr:from>
    <xdr:to>
      <xdr:col>15</xdr:col>
      <xdr:colOff>419100</xdr:colOff>
      <xdr:row>88</xdr:row>
      <xdr:rowOff>142875</xdr:rowOff>
    </xdr:to>
    <xdr:graphicFrame macro="">
      <xdr:nvGraphicFramePr>
        <xdr:cNvPr id="6" name="Chart 11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57150</xdr:colOff>
      <xdr:row>89</xdr:row>
      <xdr:rowOff>104775</xdr:rowOff>
    </xdr:from>
    <xdr:to>
      <xdr:col>15</xdr:col>
      <xdr:colOff>142875</xdr:colOff>
      <xdr:row>99</xdr:row>
      <xdr:rowOff>133350</xdr:rowOff>
    </xdr:to>
    <xdr:graphicFrame macro="">
      <xdr:nvGraphicFramePr>
        <xdr:cNvPr id="7" name="Chart 12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ANALYSIS/REGRE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RESS"/>
    </sheetNames>
    <sheetDataSet>
      <sheetData sheetId="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D8" headerRowDxfId="53" dataDxfId="52" headerRowCellStyle="Normal_ANOVA" dataCellStyle="Normal_ANOVA">
  <autoFilter ref="A1:D8" xr:uid="{00000000-0009-0000-0100-000001000000}"/>
  <tableColumns count="4">
    <tableColumn id="1" xr3:uid="{00000000-0010-0000-0000-000001000000}" name="Niska" totalsRowFunction="sum" dataDxfId="51" totalsRowDxfId="50" dataCellStyle="Normal_ANOVA"/>
    <tableColumn id="2" xr3:uid="{00000000-0010-0000-0000-000002000000}" name="Średnia" totalsRowFunction="sum" dataDxfId="49" totalsRowDxfId="48" dataCellStyle="Normal_ANOVA"/>
    <tableColumn id="3" xr3:uid="{00000000-0010-0000-0000-000003000000}" name="Wysoka" totalsRowFunction="sum" dataDxfId="47" totalsRowDxfId="46" dataCellStyle="Normal_ANOVA"/>
    <tableColumn id="4" xr3:uid="{00000000-0010-0000-0000-000004000000}" name="Kontrolna" totalsRowFunction="sum" dataDxfId="45" totalsRowDxfId="44" dataCellStyle="Normal_ANOV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1000000}" name="Tabela10" displayName="Tabela10" ref="A1:I14" totalsRowShown="0" headerRowDxfId="43" dataDxfId="41" headerRowBorderDxfId="42" tableBorderDxfId="40" headerRowCellStyle="Normal_SCORES" dataCellStyle="Normal_SCORES">
  <autoFilter ref="A1:I14" xr:uid="{00000000-0009-0000-0100-00000A000000}"/>
  <tableColumns count="9">
    <tableColumn id="1" xr3:uid="{00000000-0010-0000-0100-000001000000}" name="Imię" dataDxfId="39" dataCellStyle="Normal_SCORES"/>
    <tableColumn id="2" xr3:uid="{00000000-0010-0000-0100-000002000000}" name="Wzrost" dataDxfId="38" dataCellStyle="Normal_SCORES"/>
    <tableColumn id="3" xr3:uid="{00000000-0010-0000-0100-000003000000}" name="Waga" dataDxfId="37" dataCellStyle="Normal_SCORES"/>
    <tableColumn id="4" xr3:uid="{00000000-0010-0000-0100-000004000000}" name="Płeć" dataDxfId="36" dataCellStyle="Normal_SCORES"/>
    <tableColumn id="5" xr3:uid="{00000000-0010-0000-0100-000005000000}" name="Test1" dataDxfId="35" dataCellStyle="Normal_SCORES"/>
    <tableColumn id="6" xr3:uid="{00000000-0010-0000-0100-000006000000}" name="Test2" dataDxfId="34" dataCellStyle="Normal_SCORES"/>
    <tableColumn id="7" xr3:uid="{00000000-0010-0000-0100-000007000000}" name="Test3" dataDxfId="33" dataCellStyle="Normal_SCORES"/>
    <tableColumn id="8" xr3:uid="{00000000-0010-0000-0100-000008000000}" name="Test4" dataDxfId="32" dataCellStyle="Normal_SCORES"/>
    <tableColumn id="9" xr3:uid="{00000000-0010-0000-0100-000009000000}" name="Test5" dataDxfId="31" dataCellStyle="Normal_SCORES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ela9" displayName="Tabela9" ref="A1:F14" totalsRowShown="0" headerRowDxfId="30" dataDxfId="28" headerRowBorderDxfId="29" tableBorderDxfId="27" headerRowCellStyle="Normal_SCORES" dataCellStyle="Normal_SCORES">
  <autoFilter ref="A1:F14" xr:uid="{00000000-0009-0000-0100-000009000000}"/>
  <tableColumns count="6">
    <tableColumn id="1" xr3:uid="{00000000-0010-0000-0200-000001000000}" name="Imię" dataDxfId="26" totalsRowDxfId="25" dataCellStyle="Normal_SCORES"/>
    <tableColumn id="2" xr3:uid="{00000000-0010-0000-0200-000002000000}" name="Test1" dataDxfId="24" dataCellStyle="Normal_SCORES"/>
    <tableColumn id="3" xr3:uid="{00000000-0010-0000-0200-000003000000}" name="Test2" dataDxfId="23" dataCellStyle="Normal_SCORES"/>
    <tableColumn id="4" xr3:uid="{00000000-0010-0000-0200-000004000000}" name="Test3" dataDxfId="22" dataCellStyle="Normal_SCORES"/>
    <tableColumn id="5" xr3:uid="{00000000-0010-0000-0200-000005000000}" name="Test4" dataDxfId="21" dataCellStyle="Normal_SCORES"/>
    <tableColumn id="6" xr3:uid="{00000000-0010-0000-0200-000006000000}" name="Test5" dataDxfId="20" totalsRowDxfId="19" dataCellStyle="Normal_SCORES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3000000}" name="Tabela8" displayName="Tabela8" ref="A1:C21" totalsRowShown="0" headerRowDxfId="18" dataDxfId="17" dataCellStyle="Normal_DESCRIP">
  <autoFilter ref="A1:C21" xr:uid="{00000000-0009-0000-0100-000008000000}"/>
  <tableColumns count="3">
    <tableColumn id="1" xr3:uid="{00000000-0010-0000-0300-000001000000}" name="Próbka ze Śląska" dataDxfId="16" dataCellStyle="Normal_DESCRIP"/>
    <tableColumn id="2" xr3:uid="{00000000-0010-0000-0300-000002000000}" name="Próbka z Wielkopolski" dataDxfId="15" dataCellStyle="Normal_DESCRIP"/>
    <tableColumn id="3" xr3:uid="{00000000-0010-0000-0300-000003000000}" name="Próbka z Podlasia" dataDxfId="14" dataCellStyle="Normal_DESCRIP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ela7" displayName="Tabela7" ref="A1:B13" totalsRowShown="0" headerRowDxfId="13">
  <autoFilter ref="A1:B13" xr:uid="{00000000-0009-0000-0100-000007000000}"/>
  <tableColumns count="2">
    <tableColumn id="1" xr3:uid="{00000000-0010-0000-0400-000001000000}" name="Miesiąc"/>
    <tableColumn id="2" xr3:uid="{00000000-0010-0000-0400-000002000000}" name="Wartość" dataDxfId="12"/>
  </tableColumns>
  <tableStyleInfo name="TableStyleLight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5000000}" name="Tabela5" displayName="Tabela5" ref="A1:B10" totalsRowShown="0" headerRowDxfId="11" dataDxfId="10">
  <autoFilter ref="A1:B10" xr:uid="{00000000-0009-0000-0100-000005000000}"/>
  <tableColumns count="2">
    <tableColumn id="1" xr3:uid="{00000000-0010-0000-0500-000001000000}" name="Grupa 1 " dataDxfId="9"/>
    <tableColumn id="2" xr3:uid="{00000000-0010-0000-0500-000002000000}" name="Grupa 2" dataDxfId="8"/>
  </tableColumns>
  <tableStyleInfo name="TableStyleLight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6000000}" name="Tabela4" displayName="Tabela4" ref="A1:B20" totalsRowShown="0" headerRowDxfId="7">
  <autoFilter ref="A1:B20" xr:uid="{00000000-0009-0000-0100-000004000000}"/>
  <tableColumns count="2">
    <tableColumn id="1" xr3:uid="{00000000-0010-0000-0600-000001000000}" name="Przedstawiciel" dataDxfId="6"/>
    <tableColumn id="2" xr3:uid="{00000000-0010-0000-0600-000002000000}" name="Sprzedaż" dataDxfId="5"/>
  </tableColumns>
  <tableStyleInfo name="TableStyleLight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7000000}" name="Tabela2" displayName="Tabela2" ref="A1:C22" totalsRowShown="0" headerRowDxfId="4" dataDxfId="3" headerRowCellStyle="Normal_TTEST 2" dataCellStyle="Normal_TTEST 2">
  <autoFilter ref="A1:C22" xr:uid="{00000000-0009-0000-0100-000002000000}"/>
  <tableColumns count="3">
    <tableColumn id="1" xr3:uid="{00000000-0010-0000-0700-000001000000}" name="Student" dataDxfId="2" dataCellStyle="Normal_TTEST 2"/>
    <tableColumn id="2" xr3:uid="{00000000-0010-0000-0700-000002000000}" name="Test próbny" dataDxfId="1" dataCellStyle="Normal_TTEST 2"/>
    <tableColumn id="3" xr3:uid="{00000000-0010-0000-0700-000003000000}" name="Test drugi" dataDxfId="0" dataCellStyle="Normal_TTEST 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9"/>
  <sheetViews>
    <sheetView showGridLines="0" tabSelected="1" workbookViewId="0">
      <selection activeCell="G24" sqref="G24"/>
    </sheetView>
  </sheetViews>
  <sheetFormatPr defaultRowHeight="12.75" x14ac:dyDescent="0.2"/>
  <cols>
    <col min="1" max="3" width="11" style="4" customWidth="1"/>
    <col min="4" max="4" width="12.7109375" style="4" customWidth="1"/>
    <col min="5" max="5" width="3.5703125" style="4" customWidth="1"/>
    <col min="6" max="6" width="9.140625" style="4"/>
    <col min="7" max="7" width="25.7109375" style="4" customWidth="1"/>
    <col min="8" max="16384" width="9.140625" style="4"/>
  </cols>
  <sheetData>
    <row r="1" spans="1:13" ht="15" x14ac:dyDescent="0.25">
      <c r="A1" s="42" t="s">
        <v>34</v>
      </c>
      <c r="B1" s="42" t="s">
        <v>35</v>
      </c>
      <c r="C1" s="42" t="s">
        <v>36</v>
      </c>
      <c r="D1" s="42" t="s">
        <v>37</v>
      </c>
      <c r="E1" s="19"/>
      <c r="G1" t="s">
        <v>167</v>
      </c>
      <c r="H1"/>
      <c r="I1"/>
      <c r="J1"/>
      <c r="K1"/>
      <c r="L1"/>
      <c r="M1"/>
    </row>
    <row r="2" spans="1:13" ht="15" x14ac:dyDescent="0.25">
      <c r="A2" s="19">
        <v>34</v>
      </c>
      <c r="B2" s="19">
        <v>41</v>
      </c>
      <c r="C2" s="19">
        <v>32</v>
      </c>
      <c r="D2" s="19">
        <v>43</v>
      </c>
      <c r="E2" s="19"/>
      <c r="G2"/>
      <c r="H2"/>
      <c r="I2"/>
      <c r="J2"/>
      <c r="K2"/>
      <c r="L2"/>
      <c r="M2"/>
    </row>
    <row r="3" spans="1:13" ht="15.75" thickBot="1" x14ac:dyDescent="0.3">
      <c r="A3" s="16">
        <v>36</v>
      </c>
      <c r="B3" s="19">
        <v>42</v>
      </c>
      <c r="C3" s="19">
        <v>56</v>
      </c>
      <c r="D3" s="19">
        <v>42</v>
      </c>
      <c r="E3" s="19"/>
      <c r="G3" t="s">
        <v>168</v>
      </c>
      <c r="H3"/>
      <c r="I3"/>
      <c r="J3"/>
      <c r="K3"/>
      <c r="L3"/>
      <c r="M3"/>
    </row>
    <row r="4" spans="1:13" ht="15" x14ac:dyDescent="0.25">
      <c r="A4" s="19">
        <v>42</v>
      </c>
      <c r="B4" s="19">
        <v>38</v>
      </c>
      <c r="C4" s="19">
        <v>53</v>
      </c>
      <c r="D4" s="19">
        <v>41</v>
      </c>
      <c r="E4" s="19"/>
      <c r="G4" s="44" t="s">
        <v>169</v>
      </c>
      <c r="H4" s="44" t="s">
        <v>66</v>
      </c>
      <c r="I4" s="44" t="s">
        <v>65</v>
      </c>
      <c r="J4" s="44" t="s">
        <v>35</v>
      </c>
      <c r="K4" s="44" t="s">
        <v>87</v>
      </c>
      <c r="L4"/>
      <c r="M4"/>
    </row>
    <row r="5" spans="1:13" ht="15" x14ac:dyDescent="0.25">
      <c r="A5" s="19">
        <v>51</v>
      </c>
      <c r="B5" s="19">
        <v>53</v>
      </c>
      <c r="C5" s="19">
        <v>28</v>
      </c>
      <c r="D5" s="19">
        <v>37</v>
      </c>
      <c r="E5" s="19"/>
      <c r="G5" s="10" t="s">
        <v>34</v>
      </c>
      <c r="H5" s="10">
        <v>7</v>
      </c>
      <c r="I5" s="10">
        <v>269</v>
      </c>
      <c r="J5" s="10">
        <v>38.428571428571431</v>
      </c>
      <c r="K5" s="10">
        <v>40.619047619047706</v>
      </c>
      <c r="L5"/>
      <c r="M5"/>
    </row>
    <row r="6" spans="1:13" ht="15" x14ac:dyDescent="0.25">
      <c r="A6" s="19">
        <v>38</v>
      </c>
      <c r="B6" s="19">
        <v>43</v>
      </c>
      <c r="C6" s="19">
        <v>43</v>
      </c>
      <c r="D6" s="19">
        <v>50</v>
      </c>
      <c r="E6" s="19"/>
      <c r="G6" s="10" t="s">
        <v>35</v>
      </c>
      <c r="H6" s="10">
        <v>7</v>
      </c>
      <c r="I6" s="10">
        <v>289</v>
      </c>
      <c r="J6" s="10">
        <v>41.285714285714285</v>
      </c>
      <c r="K6" s="10">
        <v>34.904761904761777</v>
      </c>
      <c r="L6"/>
      <c r="M6"/>
    </row>
    <row r="7" spans="1:13" ht="15" x14ac:dyDescent="0.25">
      <c r="A7" s="19">
        <v>32</v>
      </c>
      <c r="B7" s="19">
        <v>35</v>
      </c>
      <c r="C7" s="19">
        <v>54</v>
      </c>
      <c r="D7" s="19">
        <v>26</v>
      </c>
      <c r="E7" s="19"/>
      <c r="G7" s="10" t="s">
        <v>36</v>
      </c>
      <c r="H7" s="10">
        <v>7</v>
      </c>
      <c r="I7" s="10">
        <v>318</v>
      </c>
      <c r="J7" s="10">
        <v>45.428571428571431</v>
      </c>
      <c r="K7" s="10">
        <v>129.28571428571436</v>
      </c>
      <c r="L7"/>
      <c r="M7"/>
    </row>
    <row r="8" spans="1:13" ht="15.75" thickBot="1" x14ac:dyDescent="0.3">
      <c r="A8" s="19">
        <v>36</v>
      </c>
      <c r="B8" s="19">
        <v>37</v>
      </c>
      <c r="C8" s="19">
        <v>52</v>
      </c>
      <c r="D8" s="19">
        <v>33</v>
      </c>
      <c r="E8" s="19"/>
      <c r="G8" s="11" t="s">
        <v>37</v>
      </c>
      <c r="H8" s="11">
        <v>7</v>
      </c>
      <c r="I8" s="11">
        <v>272</v>
      </c>
      <c r="J8" s="11">
        <v>38.857142857142854</v>
      </c>
      <c r="K8" s="11">
        <v>59.809523809523853</v>
      </c>
      <c r="L8"/>
      <c r="M8"/>
    </row>
    <row r="9" spans="1:13" ht="15" x14ac:dyDescent="0.25">
      <c r="A9" s="19"/>
      <c r="B9" s="19"/>
      <c r="C9" s="19"/>
      <c r="D9" s="19"/>
      <c r="E9" s="19"/>
      <c r="G9"/>
      <c r="H9"/>
      <c r="I9"/>
      <c r="J9"/>
      <c r="K9"/>
      <c r="L9"/>
      <c r="M9"/>
    </row>
    <row r="10" spans="1:13" ht="15" x14ac:dyDescent="0.25">
      <c r="A10" s="19"/>
      <c r="B10" s="19"/>
      <c r="C10" s="19"/>
      <c r="D10" s="19"/>
      <c r="E10" s="19"/>
      <c r="G10"/>
      <c r="H10"/>
      <c r="I10"/>
      <c r="J10"/>
      <c r="K10"/>
      <c r="L10"/>
      <c r="M10"/>
    </row>
    <row r="11" spans="1:13" ht="15.75" thickBot="1" x14ac:dyDescent="0.3">
      <c r="A11" s="19"/>
      <c r="B11" s="19"/>
      <c r="C11" s="19"/>
      <c r="D11" s="19"/>
      <c r="E11" s="19"/>
      <c r="G11" t="s">
        <v>125</v>
      </c>
      <c r="H11"/>
      <c r="I11"/>
      <c r="J11"/>
      <c r="K11"/>
      <c r="L11"/>
      <c r="M11"/>
    </row>
    <row r="12" spans="1:13" ht="15" x14ac:dyDescent="0.25">
      <c r="A12" s="19"/>
      <c r="B12" s="19"/>
      <c r="C12" s="19"/>
      <c r="D12" s="19"/>
      <c r="E12" s="19"/>
      <c r="G12" s="44" t="s">
        <v>170</v>
      </c>
      <c r="H12" s="44" t="s">
        <v>0</v>
      </c>
      <c r="I12" s="44" t="s">
        <v>1</v>
      </c>
      <c r="J12" s="44" t="s">
        <v>2</v>
      </c>
      <c r="K12" s="44" t="s">
        <v>3</v>
      </c>
      <c r="L12" s="44" t="s">
        <v>133</v>
      </c>
      <c r="M12" s="44" t="s">
        <v>171</v>
      </c>
    </row>
    <row r="13" spans="1:13" ht="15" x14ac:dyDescent="0.25">
      <c r="A13" s="16"/>
      <c r="B13" s="16"/>
      <c r="C13" s="16"/>
      <c r="D13" s="16"/>
      <c r="E13" s="16"/>
      <c r="G13" s="10" t="s">
        <v>172</v>
      </c>
      <c r="H13" s="10">
        <v>216.28571428571399</v>
      </c>
      <c r="I13" s="10">
        <v>3</v>
      </c>
      <c r="J13" s="10">
        <v>72.095238095238003</v>
      </c>
      <c r="K13" s="10">
        <v>1.0897966528702523</v>
      </c>
      <c r="L13" s="10">
        <v>0.37243285600922699</v>
      </c>
      <c r="M13" s="10">
        <v>3.0087865704473615</v>
      </c>
    </row>
    <row r="14" spans="1:13" ht="15" x14ac:dyDescent="0.25">
      <c r="A14" s="16"/>
      <c r="B14" s="16"/>
      <c r="C14" s="16"/>
      <c r="D14" s="16"/>
      <c r="E14" s="16"/>
      <c r="G14" s="10" t="s">
        <v>173</v>
      </c>
      <c r="H14" s="10">
        <v>1587.714285714286</v>
      </c>
      <c r="I14" s="10">
        <v>24</v>
      </c>
      <c r="J14" s="10">
        <v>66.154761904761912</v>
      </c>
      <c r="K14" s="10"/>
      <c r="L14" s="10"/>
      <c r="M14" s="10"/>
    </row>
    <row r="15" spans="1:13" ht="15" x14ac:dyDescent="0.25">
      <c r="A15" s="16"/>
      <c r="B15" s="16"/>
      <c r="C15" s="16"/>
      <c r="D15" s="16"/>
      <c r="E15" s="16"/>
      <c r="G15" s="10"/>
      <c r="H15" s="10"/>
      <c r="I15" s="10"/>
      <c r="J15" s="10"/>
      <c r="K15" s="10"/>
      <c r="L15" s="10"/>
      <c r="M15" s="10"/>
    </row>
    <row r="16" spans="1:13" ht="15.75" thickBot="1" x14ac:dyDescent="0.3">
      <c r="A16" s="16"/>
      <c r="B16" s="16"/>
      <c r="C16" s="16"/>
      <c r="D16" s="16"/>
      <c r="E16" s="16"/>
      <c r="G16" s="11" t="s">
        <v>131</v>
      </c>
      <c r="H16" s="11">
        <v>1804</v>
      </c>
      <c r="I16" s="11">
        <v>27</v>
      </c>
      <c r="J16" s="11"/>
      <c r="K16" s="11"/>
      <c r="L16" s="11"/>
      <c r="M16" s="11"/>
    </row>
    <row r="17" spans="1:5" ht="15" x14ac:dyDescent="0.25">
      <c r="A17" s="16"/>
      <c r="B17" s="16"/>
      <c r="C17" s="16"/>
      <c r="D17" s="16"/>
      <c r="E17" s="16"/>
    </row>
    <row r="18" spans="1:5" ht="15" x14ac:dyDescent="0.25">
      <c r="A18" s="16"/>
      <c r="B18" s="16"/>
      <c r="C18" s="16"/>
      <c r="D18" s="16"/>
      <c r="E18" s="16"/>
    </row>
    <row r="19" spans="1:5" ht="15" x14ac:dyDescent="0.25">
      <c r="A19" s="16"/>
      <c r="B19" s="16"/>
      <c r="C19" s="16"/>
      <c r="D19" s="16"/>
      <c r="E19" s="16"/>
    </row>
    <row r="20" spans="1:5" ht="15" x14ac:dyDescent="0.25">
      <c r="A20" s="16"/>
      <c r="B20" s="16"/>
      <c r="C20" s="16"/>
      <c r="D20" s="16"/>
      <c r="E20" s="16"/>
    </row>
    <row r="21" spans="1:5" ht="15" x14ac:dyDescent="0.25">
      <c r="A21" s="16"/>
      <c r="B21" s="16"/>
      <c r="C21" s="16"/>
      <c r="D21" s="16"/>
      <c r="E21" s="16"/>
    </row>
    <row r="22" spans="1:5" ht="15" x14ac:dyDescent="0.25">
      <c r="A22" s="16"/>
      <c r="B22" s="16"/>
      <c r="C22" s="16"/>
      <c r="D22" s="16"/>
      <c r="E22" s="16"/>
    </row>
    <row r="23" spans="1:5" ht="15" x14ac:dyDescent="0.25">
      <c r="A23" s="16"/>
      <c r="B23" s="16"/>
      <c r="C23" s="16"/>
      <c r="D23" s="16"/>
      <c r="E23" s="16"/>
    </row>
    <row r="24" spans="1:5" ht="15" x14ac:dyDescent="0.25">
      <c r="A24" s="16"/>
      <c r="B24" s="16"/>
      <c r="C24" s="16"/>
      <c r="D24" s="16"/>
      <c r="E24" s="16"/>
    </row>
    <row r="25" spans="1:5" ht="15" x14ac:dyDescent="0.25">
      <c r="A25" s="16"/>
      <c r="B25" s="16"/>
      <c r="C25" s="16"/>
      <c r="D25" s="16"/>
      <c r="E25" s="16"/>
    </row>
    <row r="26" spans="1:5" ht="15" x14ac:dyDescent="0.25">
      <c r="A26" s="16"/>
      <c r="B26" s="16"/>
      <c r="C26" s="16"/>
      <c r="D26" s="16"/>
      <c r="E26" s="16"/>
    </row>
    <row r="27" spans="1:5" ht="15" x14ac:dyDescent="0.25">
      <c r="A27" s="16"/>
      <c r="B27" s="16"/>
      <c r="C27" s="16"/>
      <c r="D27" s="16"/>
      <c r="E27" s="16"/>
    </row>
    <row r="28" spans="1:5" ht="15" x14ac:dyDescent="0.25">
      <c r="A28" s="16"/>
      <c r="B28" s="16"/>
      <c r="C28" s="16"/>
      <c r="D28" s="16"/>
      <c r="E28" s="16"/>
    </row>
    <row r="29" spans="1:5" ht="15" x14ac:dyDescent="0.25">
      <c r="A29" s="16"/>
      <c r="B29" s="16"/>
      <c r="C29" s="16"/>
      <c r="D29" s="16"/>
      <c r="E29" s="16"/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&amp;F</oddHeader>
    <oddFooter>Page &amp;P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0"/>
  <sheetViews>
    <sheetView showGridLines="0" workbookViewId="0"/>
  </sheetViews>
  <sheetFormatPr defaultRowHeight="15" x14ac:dyDescent="0.25"/>
  <cols>
    <col min="1" max="1" width="16.28515625" bestFit="1" customWidth="1"/>
    <col min="2" max="2" width="11.85546875" customWidth="1"/>
    <col min="3" max="3" width="5.28515625" customWidth="1"/>
    <col min="8" max="8" width="6.140625" customWidth="1"/>
    <col min="9" max="9" width="33.7109375" customWidth="1"/>
    <col min="10" max="10" width="14.42578125" bestFit="1" customWidth="1"/>
    <col min="11" max="11" width="9.5703125" bestFit="1" customWidth="1"/>
    <col min="13" max="13" width="11.85546875" customWidth="1"/>
  </cols>
  <sheetData>
    <row r="1" spans="1:13" ht="15.75" thickBot="1" x14ac:dyDescent="0.3">
      <c r="A1" s="35" t="s">
        <v>103</v>
      </c>
      <c r="B1" s="35" t="s">
        <v>104</v>
      </c>
      <c r="C1" s="16"/>
      <c r="D1" s="70" t="s">
        <v>105</v>
      </c>
      <c r="E1" s="70" t="s">
        <v>104</v>
      </c>
      <c r="F1" s="70" t="s">
        <v>106</v>
      </c>
      <c r="G1" s="70" t="s">
        <v>107</v>
      </c>
      <c r="H1" s="16"/>
      <c r="I1" s="16"/>
      <c r="J1" s="72" t="s">
        <v>103</v>
      </c>
      <c r="K1" s="72" t="s">
        <v>104</v>
      </c>
      <c r="L1" s="72" t="s">
        <v>106</v>
      </c>
      <c r="M1" s="72" t="s">
        <v>107</v>
      </c>
    </row>
    <row r="2" spans="1:13" x14ac:dyDescent="0.25">
      <c r="A2" s="16" t="s">
        <v>11</v>
      </c>
      <c r="B2" s="22">
        <v>137676</v>
      </c>
      <c r="C2" s="16"/>
      <c r="D2" s="17">
        <v>4</v>
      </c>
      <c r="E2" s="23">
        <v>197107</v>
      </c>
      <c r="F2" s="17">
        <v>1</v>
      </c>
      <c r="G2" s="24">
        <v>1</v>
      </c>
      <c r="H2" s="16"/>
      <c r="I2" s="16"/>
      <c r="J2" s="25" t="s">
        <v>11</v>
      </c>
      <c r="K2" s="26">
        <v>137676</v>
      </c>
      <c r="L2" s="27">
        <f>RANK(K2,$K$2:$K$20)</f>
        <v>9</v>
      </c>
      <c r="M2" s="28">
        <f>(1/(COUNT($K$2:$K$20)-1))*(COUNT($K$2:$K$20)-L2)</f>
        <v>0.55555555555555558</v>
      </c>
    </row>
    <row r="3" spans="1:13" x14ac:dyDescent="0.25">
      <c r="A3" s="16" t="s">
        <v>12</v>
      </c>
      <c r="B3" s="22">
        <v>155449</v>
      </c>
      <c r="C3" s="16"/>
      <c r="D3" s="17">
        <v>3</v>
      </c>
      <c r="E3" s="23">
        <v>180414</v>
      </c>
      <c r="F3" s="17">
        <v>2</v>
      </c>
      <c r="G3" s="24">
        <v>0.94399999999999995</v>
      </c>
      <c r="H3" s="16"/>
      <c r="I3" s="16"/>
      <c r="J3" s="25" t="s">
        <v>12</v>
      </c>
      <c r="K3" s="26">
        <v>155449</v>
      </c>
      <c r="L3" s="27">
        <f t="shared" ref="L3:L18" si="0">RANK(K3,$K$2:$K$20)</f>
        <v>5</v>
      </c>
      <c r="M3" s="28">
        <f t="shared" ref="M3:M18" si="1">(1/(COUNT($K$2:$K$20)-1))*(COUNT($K$2:$K$20)-L3)</f>
        <v>0.77777777777777768</v>
      </c>
    </row>
    <row r="4" spans="1:13" x14ac:dyDescent="0.25">
      <c r="A4" s="16" t="s">
        <v>13</v>
      </c>
      <c r="B4" s="22">
        <v>180414</v>
      </c>
      <c r="C4" s="16"/>
      <c r="D4" s="17">
        <v>17</v>
      </c>
      <c r="E4" s="23">
        <v>170538</v>
      </c>
      <c r="F4" s="17">
        <v>3</v>
      </c>
      <c r="G4" s="24">
        <v>0.88800000000000001</v>
      </c>
      <c r="H4" s="16"/>
      <c r="I4" s="16"/>
      <c r="J4" s="25" t="s">
        <v>13</v>
      </c>
      <c r="K4" s="26">
        <v>180414</v>
      </c>
      <c r="L4" s="27">
        <f t="shared" si="0"/>
        <v>2</v>
      </c>
      <c r="M4" s="28">
        <f t="shared" si="1"/>
        <v>0.94444444444444442</v>
      </c>
    </row>
    <row r="5" spans="1:13" x14ac:dyDescent="0.25">
      <c r="A5" s="16" t="s">
        <v>14</v>
      </c>
      <c r="B5" s="22">
        <v>197107</v>
      </c>
      <c r="C5" s="16"/>
      <c r="D5" s="17">
        <v>14</v>
      </c>
      <c r="E5" s="23">
        <v>161750</v>
      </c>
      <c r="F5" s="17">
        <v>4</v>
      </c>
      <c r="G5" s="24">
        <v>0.83299999999999996</v>
      </c>
      <c r="H5" s="16"/>
      <c r="I5" s="16"/>
      <c r="J5" s="25" t="s">
        <v>14</v>
      </c>
      <c r="K5" s="26">
        <v>197107</v>
      </c>
      <c r="L5" s="27">
        <f t="shared" si="0"/>
        <v>1</v>
      </c>
      <c r="M5" s="28">
        <f t="shared" si="1"/>
        <v>1</v>
      </c>
    </row>
    <row r="6" spans="1:13" x14ac:dyDescent="0.25">
      <c r="A6" s="16" t="s">
        <v>15</v>
      </c>
      <c r="B6" s="22">
        <v>130814</v>
      </c>
      <c r="C6" s="16"/>
      <c r="D6" s="17">
        <v>2</v>
      </c>
      <c r="E6" s="23">
        <v>155449</v>
      </c>
      <c r="F6" s="17">
        <v>5</v>
      </c>
      <c r="G6" s="24">
        <v>0.77700000000000002</v>
      </c>
      <c r="H6" s="16"/>
      <c r="I6" s="16"/>
      <c r="J6" s="25" t="s">
        <v>15</v>
      </c>
      <c r="K6" s="26">
        <v>130814</v>
      </c>
      <c r="L6" s="27">
        <f t="shared" si="0"/>
        <v>12</v>
      </c>
      <c r="M6" s="28">
        <f t="shared" si="1"/>
        <v>0.38888888888888884</v>
      </c>
    </row>
    <row r="7" spans="1:13" x14ac:dyDescent="0.25">
      <c r="A7" s="16" t="s">
        <v>16</v>
      </c>
      <c r="B7" s="22">
        <v>133283</v>
      </c>
      <c r="C7" s="16"/>
      <c r="D7" s="17">
        <v>11</v>
      </c>
      <c r="E7" s="23">
        <v>151466</v>
      </c>
      <c r="F7" s="17">
        <v>6</v>
      </c>
      <c r="G7" s="24">
        <v>0.72199999999999998</v>
      </c>
      <c r="H7" s="16"/>
      <c r="I7" s="16"/>
      <c r="J7" s="25" t="s">
        <v>16</v>
      </c>
      <c r="K7" s="26">
        <v>133283</v>
      </c>
      <c r="L7" s="27">
        <f t="shared" si="0"/>
        <v>11</v>
      </c>
      <c r="M7" s="28">
        <f t="shared" si="1"/>
        <v>0.44444444444444442</v>
      </c>
    </row>
    <row r="8" spans="1:13" x14ac:dyDescent="0.25">
      <c r="A8" s="16" t="s">
        <v>17</v>
      </c>
      <c r="B8" s="22">
        <v>116943</v>
      </c>
      <c r="C8" s="16"/>
      <c r="D8" s="17">
        <v>19</v>
      </c>
      <c r="E8" s="23">
        <v>149627</v>
      </c>
      <c r="F8" s="17">
        <v>7</v>
      </c>
      <c r="G8" s="24">
        <v>0.66600000000000004</v>
      </c>
      <c r="H8" s="16"/>
      <c r="I8" s="16"/>
      <c r="J8" s="25" t="s">
        <v>17</v>
      </c>
      <c r="K8" s="26">
        <v>116943</v>
      </c>
      <c r="L8" s="27">
        <f t="shared" si="0"/>
        <v>17</v>
      </c>
      <c r="M8" s="28">
        <f t="shared" si="1"/>
        <v>0.1111111111111111</v>
      </c>
    </row>
    <row r="9" spans="1:13" x14ac:dyDescent="0.25">
      <c r="A9" s="16" t="s">
        <v>18</v>
      </c>
      <c r="B9" s="22">
        <v>107684</v>
      </c>
      <c r="C9" s="16"/>
      <c r="D9" s="17">
        <v>12</v>
      </c>
      <c r="E9" s="23">
        <v>145088</v>
      </c>
      <c r="F9" s="17">
        <v>8</v>
      </c>
      <c r="G9" s="24">
        <v>0.61099999999999999</v>
      </c>
      <c r="H9" s="16"/>
      <c r="I9" s="16"/>
      <c r="J9" s="25" t="s">
        <v>18</v>
      </c>
      <c r="K9" s="26">
        <v>107684</v>
      </c>
      <c r="L9" s="27">
        <f t="shared" si="0"/>
        <v>18</v>
      </c>
      <c r="M9" s="28">
        <f t="shared" si="1"/>
        <v>5.5555555555555552E-2</v>
      </c>
    </row>
    <row r="10" spans="1:13" x14ac:dyDescent="0.25">
      <c r="A10" s="16" t="s">
        <v>19</v>
      </c>
      <c r="B10" s="22">
        <v>128060</v>
      </c>
      <c r="C10" s="16"/>
      <c r="D10" s="17">
        <v>1</v>
      </c>
      <c r="E10" s="23">
        <v>137676</v>
      </c>
      <c r="F10" s="17">
        <v>9</v>
      </c>
      <c r="G10" s="24">
        <v>0.55500000000000005</v>
      </c>
      <c r="H10" s="16"/>
      <c r="I10" s="16"/>
      <c r="J10" s="25" t="s">
        <v>19</v>
      </c>
      <c r="K10" s="26">
        <v>128060</v>
      </c>
      <c r="L10" s="27">
        <f t="shared" si="0"/>
        <v>13</v>
      </c>
      <c r="M10" s="28">
        <f t="shared" si="1"/>
        <v>0.33333333333333331</v>
      </c>
    </row>
    <row r="11" spans="1:13" x14ac:dyDescent="0.25">
      <c r="A11" s="16" t="s">
        <v>20</v>
      </c>
      <c r="B11" s="22">
        <v>121336</v>
      </c>
      <c r="C11" s="16"/>
      <c r="D11" s="17">
        <v>18</v>
      </c>
      <c r="E11" s="23">
        <v>134395</v>
      </c>
      <c r="F11" s="17">
        <v>10</v>
      </c>
      <c r="G11" s="24">
        <v>0.5</v>
      </c>
      <c r="H11" s="16"/>
      <c r="I11" s="16"/>
      <c r="J11" s="25" t="s">
        <v>20</v>
      </c>
      <c r="K11" s="26">
        <v>121336</v>
      </c>
      <c r="L11" s="27">
        <f t="shared" si="0"/>
        <v>15</v>
      </c>
      <c r="M11" s="28">
        <f t="shared" si="1"/>
        <v>0.22222222222222221</v>
      </c>
    </row>
    <row r="12" spans="1:13" x14ac:dyDescent="0.25">
      <c r="A12" s="16" t="s">
        <v>21</v>
      </c>
      <c r="B12" s="22">
        <v>151466</v>
      </c>
      <c r="C12" s="16"/>
      <c r="D12" s="17">
        <v>6</v>
      </c>
      <c r="E12" s="23">
        <v>133283</v>
      </c>
      <c r="F12" s="17">
        <v>11</v>
      </c>
      <c r="G12" s="24">
        <v>0.44400000000000001</v>
      </c>
      <c r="H12" s="16"/>
      <c r="I12" s="16"/>
      <c r="J12" s="25" t="s">
        <v>21</v>
      </c>
      <c r="K12" s="26">
        <v>151466</v>
      </c>
      <c r="L12" s="27">
        <f t="shared" si="0"/>
        <v>6</v>
      </c>
      <c r="M12" s="28">
        <f t="shared" si="1"/>
        <v>0.72222222222222221</v>
      </c>
    </row>
    <row r="13" spans="1:13" x14ac:dyDescent="0.25">
      <c r="A13" s="16" t="s">
        <v>22</v>
      </c>
      <c r="B13" s="22">
        <v>145088</v>
      </c>
      <c r="C13" s="16"/>
      <c r="D13" s="17">
        <v>5</v>
      </c>
      <c r="E13" s="23">
        <v>130814</v>
      </c>
      <c r="F13" s="17">
        <v>12</v>
      </c>
      <c r="G13" s="24">
        <v>0.38800000000000001</v>
      </c>
      <c r="H13" s="16"/>
      <c r="I13" s="16"/>
      <c r="J13" s="25" t="s">
        <v>22</v>
      </c>
      <c r="K13" s="26">
        <v>145088</v>
      </c>
      <c r="L13" s="27">
        <f t="shared" si="0"/>
        <v>8</v>
      </c>
      <c r="M13" s="28">
        <f t="shared" si="1"/>
        <v>0.61111111111111105</v>
      </c>
    </row>
    <row r="14" spans="1:13" x14ac:dyDescent="0.25">
      <c r="A14" s="16" t="s">
        <v>23</v>
      </c>
      <c r="B14" s="22">
        <v>127995</v>
      </c>
      <c r="C14" s="16"/>
      <c r="D14" s="17">
        <v>9</v>
      </c>
      <c r="E14" s="23">
        <v>128060</v>
      </c>
      <c r="F14" s="17">
        <v>13</v>
      </c>
      <c r="G14" s="24">
        <v>0.33300000000000002</v>
      </c>
      <c r="H14" s="16"/>
      <c r="I14" s="16"/>
      <c r="J14" s="25" t="s">
        <v>23</v>
      </c>
      <c r="K14" s="26">
        <v>127995</v>
      </c>
      <c r="L14" s="27">
        <f t="shared" si="0"/>
        <v>14</v>
      </c>
      <c r="M14" s="28">
        <f t="shared" si="1"/>
        <v>0.27777777777777779</v>
      </c>
    </row>
    <row r="15" spans="1:13" x14ac:dyDescent="0.25">
      <c r="A15" s="16" t="s">
        <v>24</v>
      </c>
      <c r="B15" s="22">
        <v>161750</v>
      </c>
      <c r="C15" s="16"/>
      <c r="D15" s="17">
        <v>13</v>
      </c>
      <c r="E15" s="23">
        <v>127995</v>
      </c>
      <c r="F15" s="17">
        <v>14</v>
      </c>
      <c r="G15" s="24">
        <v>0.27700000000000002</v>
      </c>
      <c r="H15" s="16"/>
      <c r="I15" s="16"/>
      <c r="J15" s="25" t="s">
        <v>24</v>
      </c>
      <c r="K15" s="26">
        <v>161750</v>
      </c>
      <c r="L15" s="27">
        <f t="shared" si="0"/>
        <v>4</v>
      </c>
      <c r="M15" s="28">
        <f t="shared" si="1"/>
        <v>0.83333333333333326</v>
      </c>
    </row>
    <row r="16" spans="1:13" x14ac:dyDescent="0.25">
      <c r="A16" s="16" t="s">
        <v>25</v>
      </c>
      <c r="B16" s="22">
        <v>117203</v>
      </c>
      <c r="C16" s="16"/>
      <c r="D16" s="17">
        <v>10</v>
      </c>
      <c r="E16" s="23">
        <v>121336</v>
      </c>
      <c r="F16" s="17">
        <v>15</v>
      </c>
      <c r="G16" s="24">
        <v>0.222</v>
      </c>
      <c r="H16" s="16"/>
      <c r="I16" s="16"/>
      <c r="J16" s="25" t="s">
        <v>25</v>
      </c>
      <c r="K16" s="26">
        <v>117203</v>
      </c>
      <c r="L16" s="27">
        <f t="shared" si="0"/>
        <v>16</v>
      </c>
      <c r="M16" s="28">
        <f t="shared" si="1"/>
        <v>0.16666666666666666</v>
      </c>
    </row>
    <row r="17" spans="1:13" x14ac:dyDescent="0.25">
      <c r="A17" s="16" t="s">
        <v>26</v>
      </c>
      <c r="B17" s="22">
        <v>102571</v>
      </c>
      <c r="C17" s="16"/>
      <c r="D17" s="17">
        <v>15</v>
      </c>
      <c r="E17" s="23">
        <v>117203</v>
      </c>
      <c r="F17" s="17">
        <v>16</v>
      </c>
      <c r="G17" s="24">
        <v>0.16600000000000001</v>
      </c>
      <c r="H17" s="16"/>
      <c r="I17" s="16"/>
      <c r="J17" s="25" t="s">
        <v>26</v>
      </c>
      <c r="K17" s="26">
        <v>102571</v>
      </c>
      <c r="L17" s="27">
        <f t="shared" si="0"/>
        <v>19</v>
      </c>
      <c r="M17" s="28">
        <f t="shared" si="1"/>
        <v>0</v>
      </c>
    </row>
    <row r="18" spans="1:13" x14ac:dyDescent="0.25">
      <c r="A18" s="16" t="s">
        <v>27</v>
      </c>
      <c r="B18" s="22">
        <v>170538</v>
      </c>
      <c r="C18" s="16"/>
      <c r="D18" s="17">
        <v>7</v>
      </c>
      <c r="E18" s="23">
        <v>116943</v>
      </c>
      <c r="F18" s="17">
        <v>17</v>
      </c>
      <c r="G18" s="24">
        <v>0.111</v>
      </c>
      <c r="H18" s="16"/>
      <c r="I18" s="16"/>
      <c r="J18" s="25" t="s">
        <v>27</v>
      </c>
      <c r="K18" s="26">
        <v>170538</v>
      </c>
      <c r="L18" s="27">
        <f t="shared" si="0"/>
        <v>3</v>
      </c>
      <c r="M18" s="28">
        <f t="shared" si="1"/>
        <v>0.88888888888888884</v>
      </c>
    </row>
    <row r="19" spans="1:13" x14ac:dyDescent="0.25">
      <c r="A19" s="16" t="s">
        <v>28</v>
      </c>
      <c r="B19" s="22">
        <v>134395</v>
      </c>
      <c r="C19" s="16"/>
      <c r="D19" s="17">
        <v>8</v>
      </c>
      <c r="E19" s="23">
        <v>107684</v>
      </c>
      <c r="F19" s="17">
        <v>18</v>
      </c>
      <c r="G19" s="24">
        <v>5.5E-2</v>
      </c>
      <c r="H19" s="16"/>
      <c r="I19" s="16"/>
      <c r="J19" s="25" t="s">
        <v>28</v>
      </c>
      <c r="K19" s="26">
        <v>134395</v>
      </c>
      <c r="L19" s="27">
        <f>RANK(K19,$K$2:$K$20)</f>
        <v>10</v>
      </c>
      <c r="M19" s="28">
        <f>(1/(COUNT($K$2:$K$20)-1))*(COUNT($K$2:$K$20)-L19)</f>
        <v>0.5</v>
      </c>
    </row>
    <row r="20" spans="1:13" ht="15.75" thickBot="1" x14ac:dyDescent="0.3">
      <c r="A20" s="16" t="s">
        <v>29</v>
      </c>
      <c r="B20" s="22">
        <v>149627</v>
      </c>
      <c r="C20" s="16"/>
      <c r="D20" s="18">
        <v>16</v>
      </c>
      <c r="E20" s="29">
        <v>102571</v>
      </c>
      <c r="F20" s="18">
        <v>19</v>
      </c>
      <c r="G20" s="30">
        <v>0</v>
      </c>
      <c r="H20" s="16"/>
      <c r="I20" s="16"/>
      <c r="J20" s="31" t="s">
        <v>29</v>
      </c>
      <c r="K20" s="32">
        <v>149627</v>
      </c>
      <c r="L20" s="33">
        <f>RANK(K20,$K$2:$K$20)</f>
        <v>7</v>
      </c>
      <c r="M20" s="34">
        <f>(1/(COUNT($K$2:$K$20)-1))*(COUNT($K$2:$K$20)-L20)</f>
        <v>0.66666666666666663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4"/>
  <sheetViews>
    <sheetView showGridLines="0" workbookViewId="0"/>
  </sheetViews>
  <sheetFormatPr defaultRowHeight="15" x14ac:dyDescent="0.25"/>
  <cols>
    <col min="1" max="1" width="9" style="76" bestFit="1" customWidth="1"/>
    <col min="2" max="2" width="10.7109375" style="77" customWidth="1"/>
    <col min="3" max="3" width="9.85546875" style="76" customWidth="1"/>
    <col min="4" max="4" width="13.28515625" style="77" customWidth="1"/>
    <col min="5" max="5" width="4" style="76" customWidth="1"/>
    <col min="6" max="6" width="16.42578125" style="76" customWidth="1"/>
    <col min="7" max="8" width="12" style="76" customWidth="1"/>
    <col min="9" max="9" width="11.5703125" style="76" customWidth="1"/>
    <col min="10" max="10" width="7.28515625" style="76" customWidth="1"/>
    <col min="11" max="11" width="9.140625" style="76"/>
    <col min="12" max="12" width="9.7109375" style="76" customWidth="1"/>
    <col min="13" max="256" width="9.140625" style="76"/>
    <col min="257" max="257" width="8.140625" style="76" customWidth="1"/>
    <col min="258" max="258" width="10.7109375" style="76" customWidth="1"/>
    <col min="259" max="259" width="9.85546875" style="76" customWidth="1"/>
    <col min="260" max="260" width="13.28515625" style="76" customWidth="1"/>
    <col min="261" max="261" width="4" style="76" customWidth="1"/>
    <col min="262" max="262" width="16.42578125" style="76" customWidth="1"/>
    <col min="263" max="264" width="12" style="76" customWidth="1"/>
    <col min="265" max="265" width="11.5703125" style="76" customWidth="1"/>
    <col min="266" max="266" width="7.28515625" style="76" customWidth="1"/>
    <col min="267" max="267" width="9.140625" style="76"/>
    <col min="268" max="268" width="9.7109375" style="76" customWidth="1"/>
    <col min="269" max="512" width="9.140625" style="76"/>
    <col min="513" max="513" width="8.140625" style="76" customWidth="1"/>
    <col min="514" max="514" width="10.7109375" style="76" customWidth="1"/>
    <col min="515" max="515" width="9.85546875" style="76" customWidth="1"/>
    <col min="516" max="516" width="13.28515625" style="76" customWidth="1"/>
    <col min="517" max="517" width="4" style="76" customWidth="1"/>
    <col min="518" max="518" width="16.42578125" style="76" customWidth="1"/>
    <col min="519" max="520" width="12" style="76" customWidth="1"/>
    <col min="521" max="521" width="11.5703125" style="76" customWidth="1"/>
    <col min="522" max="522" width="7.28515625" style="76" customWidth="1"/>
    <col min="523" max="523" width="9.140625" style="76"/>
    <col min="524" max="524" width="9.7109375" style="76" customWidth="1"/>
    <col min="525" max="768" width="9.140625" style="76"/>
    <col min="769" max="769" width="8.140625" style="76" customWidth="1"/>
    <col min="770" max="770" width="10.7109375" style="76" customWidth="1"/>
    <col min="771" max="771" width="9.85546875" style="76" customWidth="1"/>
    <col min="772" max="772" width="13.28515625" style="76" customWidth="1"/>
    <col min="773" max="773" width="4" style="76" customWidth="1"/>
    <col min="774" max="774" width="16.42578125" style="76" customWidth="1"/>
    <col min="775" max="776" width="12" style="76" customWidth="1"/>
    <col min="777" max="777" width="11.5703125" style="76" customWidth="1"/>
    <col min="778" max="778" width="7.28515625" style="76" customWidth="1"/>
    <col min="779" max="779" width="9.140625" style="76"/>
    <col min="780" max="780" width="9.7109375" style="76" customWidth="1"/>
    <col min="781" max="1024" width="9.140625" style="76"/>
    <col min="1025" max="1025" width="8.140625" style="76" customWidth="1"/>
    <col min="1026" max="1026" width="10.7109375" style="76" customWidth="1"/>
    <col min="1027" max="1027" width="9.85546875" style="76" customWidth="1"/>
    <col min="1028" max="1028" width="13.28515625" style="76" customWidth="1"/>
    <col min="1029" max="1029" width="4" style="76" customWidth="1"/>
    <col min="1030" max="1030" width="16.42578125" style="76" customWidth="1"/>
    <col min="1031" max="1032" width="12" style="76" customWidth="1"/>
    <col min="1033" max="1033" width="11.5703125" style="76" customWidth="1"/>
    <col min="1034" max="1034" width="7.28515625" style="76" customWidth="1"/>
    <col min="1035" max="1035" width="9.140625" style="76"/>
    <col min="1036" max="1036" width="9.7109375" style="76" customWidth="1"/>
    <col min="1037" max="1280" width="9.140625" style="76"/>
    <col min="1281" max="1281" width="8.140625" style="76" customWidth="1"/>
    <col min="1282" max="1282" width="10.7109375" style="76" customWidth="1"/>
    <col min="1283" max="1283" width="9.85546875" style="76" customWidth="1"/>
    <col min="1284" max="1284" width="13.28515625" style="76" customWidth="1"/>
    <col min="1285" max="1285" width="4" style="76" customWidth="1"/>
    <col min="1286" max="1286" width="16.42578125" style="76" customWidth="1"/>
    <col min="1287" max="1288" width="12" style="76" customWidth="1"/>
    <col min="1289" max="1289" width="11.5703125" style="76" customWidth="1"/>
    <col min="1290" max="1290" width="7.28515625" style="76" customWidth="1"/>
    <col min="1291" max="1291" width="9.140625" style="76"/>
    <col min="1292" max="1292" width="9.7109375" style="76" customWidth="1"/>
    <col min="1293" max="1536" width="9.140625" style="76"/>
    <col min="1537" max="1537" width="8.140625" style="76" customWidth="1"/>
    <col min="1538" max="1538" width="10.7109375" style="76" customWidth="1"/>
    <col min="1539" max="1539" width="9.85546875" style="76" customWidth="1"/>
    <col min="1540" max="1540" width="13.28515625" style="76" customWidth="1"/>
    <col min="1541" max="1541" width="4" style="76" customWidth="1"/>
    <col min="1542" max="1542" width="16.42578125" style="76" customWidth="1"/>
    <col min="1543" max="1544" width="12" style="76" customWidth="1"/>
    <col min="1545" max="1545" width="11.5703125" style="76" customWidth="1"/>
    <col min="1546" max="1546" width="7.28515625" style="76" customWidth="1"/>
    <col min="1547" max="1547" width="9.140625" style="76"/>
    <col min="1548" max="1548" width="9.7109375" style="76" customWidth="1"/>
    <col min="1549" max="1792" width="9.140625" style="76"/>
    <col min="1793" max="1793" width="8.140625" style="76" customWidth="1"/>
    <col min="1794" max="1794" width="10.7109375" style="76" customWidth="1"/>
    <col min="1795" max="1795" width="9.85546875" style="76" customWidth="1"/>
    <col min="1796" max="1796" width="13.28515625" style="76" customWidth="1"/>
    <col min="1797" max="1797" width="4" style="76" customWidth="1"/>
    <col min="1798" max="1798" width="16.42578125" style="76" customWidth="1"/>
    <col min="1799" max="1800" width="12" style="76" customWidth="1"/>
    <col min="1801" max="1801" width="11.5703125" style="76" customWidth="1"/>
    <col min="1802" max="1802" width="7.28515625" style="76" customWidth="1"/>
    <col min="1803" max="1803" width="9.140625" style="76"/>
    <col min="1804" max="1804" width="9.7109375" style="76" customWidth="1"/>
    <col min="1805" max="2048" width="9.140625" style="76"/>
    <col min="2049" max="2049" width="8.140625" style="76" customWidth="1"/>
    <col min="2050" max="2050" width="10.7109375" style="76" customWidth="1"/>
    <col min="2051" max="2051" width="9.85546875" style="76" customWidth="1"/>
    <col min="2052" max="2052" width="13.28515625" style="76" customWidth="1"/>
    <col min="2053" max="2053" width="4" style="76" customWidth="1"/>
    <col min="2054" max="2054" width="16.42578125" style="76" customWidth="1"/>
    <col min="2055" max="2056" width="12" style="76" customWidth="1"/>
    <col min="2057" max="2057" width="11.5703125" style="76" customWidth="1"/>
    <col min="2058" max="2058" width="7.28515625" style="76" customWidth="1"/>
    <col min="2059" max="2059" width="9.140625" style="76"/>
    <col min="2060" max="2060" width="9.7109375" style="76" customWidth="1"/>
    <col min="2061" max="2304" width="9.140625" style="76"/>
    <col min="2305" max="2305" width="8.140625" style="76" customWidth="1"/>
    <col min="2306" max="2306" width="10.7109375" style="76" customWidth="1"/>
    <col min="2307" max="2307" width="9.85546875" style="76" customWidth="1"/>
    <col min="2308" max="2308" width="13.28515625" style="76" customWidth="1"/>
    <col min="2309" max="2309" width="4" style="76" customWidth="1"/>
    <col min="2310" max="2310" width="16.42578125" style="76" customWidth="1"/>
    <col min="2311" max="2312" width="12" style="76" customWidth="1"/>
    <col min="2313" max="2313" width="11.5703125" style="76" customWidth="1"/>
    <col min="2314" max="2314" width="7.28515625" style="76" customWidth="1"/>
    <col min="2315" max="2315" width="9.140625" style="76"/>
    <col min="2316" max="2316" width="9.7109375" style="76" customWidth="1"/>
    <col min="2317" max="2560" width="9.140625" style="76"/>
    <col min="2561" max="2561" width="8.140625" style="76" customWidth="1"/>
    <col min="2562" max="2562" width="10.7109375" style="76" customWidth="1"/>
    <col min="2563" max="2563" width="9.85546875" style="76" customWidth="1"/>
    <col min="2564" max="2564" width="13.28515625" style="76" customWidth="1"/>
    <col min="2565" max="2565" width="4" style="76" customWidth="1"/>
    <col min="2566" max="2566" width="16.42578125" style="76" customWidth="1"/>
    <col min="2567" max="2568" width="12" style="76" customWidth="1"/>
    <col min="2569" max="2569" width="11.5703125" style="76" customWidth="1"/>
    <col min="2570" max="2570" width="7.28515625" style="76" customWidth="1"/>
    <col min="2571" max="2571" width="9.140625" style="76"/>
    <col min="2572" max="2572" width="9.7109375" style="76" customWidth="1"/>
    <col min="2573" max="2816" width="9.140625" style="76"/>
    <col min="2817" max="2817" width="8.140625" style="76" customWidth="1"/>
    <col min="2818" max="2818" width="10.7109375" style="76" customWidth="1"/>
    <col min="2819" max="2819" width="9.85546875" style="76" customWidth="1"/>
    <col min="2820" max="2820" width="13.28515625" style="76" customWidth="1"/>
    <col min="2821" max="2821" width="4" style="76" customWidth="1"/>
    <col min="2822" max="2822" width="16.42578125" style="76" customWidth="1"/>
    <col min="2823" max="2824" width="12" style="76" customWidth="1"/>
    <col min="2825" max="2825" width="11.5703125" style="76" customWidth="1"/>
    <col min="2826" max="2826" width="7.28515625" style="76" customWidth="1"/>
    <col min="2827" max="2827" width="9.140625" style="76"/>
    <col min="2828" max="2828" width="9.7109375" style="76" customWidth="1"/>
    <col min="2829" max="3072" width="9.140625" style="76"/>
    <col min="3073" max="3073" width="8.140625" style="76" customWidth="1"/>
    <col min="3074" max="3074" width="10.7109375" style="76" customWidth="1"/>
    <col min="3075" max="3075" width="9.85546875" style="76" customWidth="1"/>
    <col min="3076" max="3076" width="13.28515625" style="76" customWidth="1"/>
    <col min="3077" max="3077" width="4" style="76" customWidth="1"/>
    <col min="3078" max="3078" width="16.42578125" style="76" customWidth="1"/>
    <col min="3079" max="3080" width="12" style="76" customWidth="1"/>
    <col min="3081" max="3081" width="11.5703125" style="76" customWidth="1"/>
    <col min="3082" max="3082" width="7.28515625" style="76" customWidth="1"/>
    <col min="3083" max="3083" width="9.140625" style="76"/>
    <col min="3084" max="3084" width="9.7109375" style="76" customWidth="1"/>
    <col min="3085" max="3328" width="9.140625" style="76"/>
    <col min="3329" max="3329" width="8.140625" style="76" customWidth="1"/>
    <col min="3330" max="3330" width="10.7109375" style="76" customWidth="1"/>
    <col min="3331" max="3331" width="9.85546875" style="76" customWidth="1"/>
    <col min="3332" max="3332" width="13.28515625" style="76" customWidth="1"/>
    <col min="3333" max="3333" width="4" style="76" customWidth="1"/>
    <col min="3334" max="3334" width="16.42578125" style="76" customWidth="1"/>
    <col min="3335" max="3336" width="12" style="76" customWidth="1"/>
    <col min="3337" max="3337" width="11.5703125" style="76" customWidth="1"/>
    <col min="3338" max="3338" width="7.28515625" style="76" customWidth="1"/>
    <col min="3339" max="3339" width="9.140625" style="76"/>
    <col min="3340" max="3340" width="9.7109375" style="76" customWidth="1"/>
    <col min="3341" max="3584" width="9.140625" style="76"/>
    <col min="3585" max="3585" width="8.140625" style="76" customWidth="1"/>
    <col min="3586" max="3586" width="10.7109375" style="76" customWidth="1"/>
    <col min="3587" max="3587" width="9.85546875" style="76" customWidth="1"/>
    <col min="3588" max="3588" width="13.28515625" style="76" customWidth="1"/>
    <col min="3589" max="3589" width="4" style="76" customWidth="1"/>
    <col min="3590" max="3590" width="16.42578125" style="76" customWidth="1"/>
    <col min="3591" max="3592" width="12" style="76" customWidth="1"/>
    <col min="3593" max="3593" width="11.5703125" style="76" customWidth="1"/>
    <col min="3594" max="3594" width="7.28515625" style="76" customWidth="1"/>
    <col min="3595" max="3595" width="9.140625" style="76"/>
    <col min="3596" max="3596" width="9.7109375" style="76" customWidth="1"/>
    <col min="3597" max="3840" width="9.140625" style="76"/>
    <col min="3841" max="3841" width="8.140625" style="76" customWidth="1"/>
    <col min="3842" max="3842" width="10.7109375" style="76" customWidth="1"/>
    <col min="3843" max="3843" width="9.85546875" style="76" customWidth="1"/>
    <col min="3844" max="3844" width="13.28515625" style="76" customWidth="1"/>
    <col min="3845" max="3845" width="4" style="76" customWidth="1"/>
    <col min="3846" max="3846" width="16.42578125" style="76" customWidth="1"/>
    <col min="3847" max="3848" width="12" style="76" customWidth="1"/>
    <col min="3849" max="3849" width="11.5703125" style="76" customWidth="1"/>
    <col min="3850" max="3850" width="7.28515625" style="76" customWidth="1"/>
    <col min="3851" max="3851" width="9.140625" style="76"/>
    <col min="3852" max="3852" width="9.7109375" style="76" customWidth="1"/>
    <col min="3853" max="4096" width="9.140625" style="76"/>
    <col min="4097" max="4097" width="8.140625" style="76" customWidth="1"/>
    <col min="4098" max="4098" width="10.7109375" style="76" customWidth="1"/>
    <col min="4099" max="4099" width="9.85546875" style="76" customWidth="1"/>
    <col min="4100" max="4100" width="13.28515625" style="76" customWidth="1"/>
    <col min="4101" max="4101" width="4" style="76" customWidth="1"/>
    <col min="4102" max="4102" width="16.42578125" style="76" customWidth="1"/>
    <col min="4103" max="4104" width="12" style="76" customWidth="1"/>
    <col min="4105" max="4105" width="11.5703125" style="76" customWidth="1"/>
    <col min="4106" max="4106" width="7.28515625" style="76" customWidth="1"/>
    <col min="4107" max="4107" width="9.140625" style="76"/>
    <col min="4108" max="4108" width="9.7109375" style="76" customWidth="1"/>
    <col min="4109" max="4352" width="9.140625" style="76"/>
    <col min="4353" max="4353" width="8.140625" style="76" customWidth="1"/>
    <col min="4354" max="4354" width="10.7109375" style="76" customWidth="1"/>
    <col min="4355" max="4355" width="9.85546875" style="76" customWidth="1"/>
    <col min="4356" max="4356" width="13.28515625" style="76" customWidth="1"/>
    <col min="4357" max="4357" width="4" style="76" customWidth="1"/>
    <col min="4358" max="4358" width="16.42578125" style="76" customWidth="1"/>
    <col min="4359" max="4360" width="12" style="76" customWidth="1"/>
    <col min="4361" max="4361" width="11.5703125" style="76" customWidth="1"/>
    <col min="4362" max="4362" width="7.28515625" style="76" customWidth="1"/>
    <col min="4363" max="4363" width="9.140625" style="76"/>
    <col min="4364" max="4364" width="9.7109375" style="76" customWidth="1"/>
    <col min="4365" max="4608" width="9.140625" style="76"/>
    <col min="4609" max="4609" width="8.140625" style="76" customWidth="1"/>
    <col min="4610" max="4610" width="10.7109375" style="76" customWidth="1"/>
    <col min="4611" max="4611" width="9.85546875" style="76" customWidth="1"/>
    <col min="4612" max="4612" width="13.28515625" style="76" customWidth="1"/>
    <col min="4613" max="4613" width="4" style="76" customWidth="1"/>
    <col min="4614" max="4614" width="16.42578125" style="76" customWidth="1"/>
    <col min="4615" max="4616" width="12" style="76" customWidth="1"/>
    <col min="4617" max="4617" width="11.5703125" style="76" customWidth="1"/>
    <col min="4618" max="4618" width="7.28515625" style="76" customWidth="1"/>
    <col min="4619" max="4619" width="9.140625" style="76"/>
    <col min="4620" max="4620" width="9.7109375" style="76" customWidth="1"/>
    <col min="4621" max="4864" width="9.140625" style="76"/>
    <col min="4865" max="4865" width="8.140625" style="76" customWidth="1"/>
    <col min="4866" max="4866" width="10.7109375" style="76" customWidth="1"/>
    <col min="4867" max="4867" width="9.85546875" style="76" customWidth="1"/>
    <col min="4868" max="4868" width="13.28515625" style="76" customWidth="1"/>
    <col min="4869" max="4869" width="4" style="76" customWidth="1"/>
    <col min="4870" max="4870" width="16.42578125" style="76" customWidth="1"/>
    <col min="4871" max="4872" width="12" style="76" customWidth="1"/>
    <col min="4873" max="4873" width="11.5703125" style="76" customWidth="1"/>
    <col min="4874" max="4874" width="7.28515625" style="76" customWidth="1"/>
    <col min="4875" max="4875" width="9.140625" style="76"/>
    <col min="4876" max="4876" width="9.7109375" style="76" customWidth="1"/>
    <col min="4877" max="5120" width="9.140625" style="76"/>
    <col min="5121" max="5121" width="8.140625" style="76" customWidth="1"/>
    <col min="5122" max="5122" width="10.7109375" style="76" customWidth="1"/>
    <col min="5123" max="5123" width="9.85546875" style="76" customWidth="1"/>
    <col min="5124" max="5124" width="13.28515625" style="76" customWidth="1"/>
    <col min="5125" max="5125" width="4" style="76" customWidth="1"/>
    <col min="5126" max="5126" width="16.42578125" style="76" customWidth="1"/>
    <col min="5127" max="5128" width="12" style="76" customWidth="1"/>
    <col min="5129" max="5129" width="11.5703125" style="76" customWidth="1"/>
    <col min="5130" max="5130" width="7.28515625" style="76" customWidth="1"/>
    <col min="5131" max="5131" width="9.140625" style="76"/>
    <col min="5132" max="5132" width="9.7109375" style="76" customWidth="1"/>
    <col min="5133" max="5376" width="9.140625" style="76"/>
    <col min="5377" max="5377" width="8.140625" style="76" customWidth="1"/>
    <col min="5378" max="5378" width="10.7109375" style="76" customWidth="1"/>
    <col min="5379" max="5379" width="9.85546875" style="76" customWidth="1"/>
    <col min="5380" max="5380" width="13.28515625" style="76" customWidth="1"/>
    <col min="5381" max="5381" width="4" style="76" customWidth="1"/>
    <col min="5382" max="5382" width="16.42578125" style="76" customWidth="1"/>
    <col min="5383" max="5384" width="12" style="76" customWidth="1"/>
    <col min="5385" max="5385" width="11.5703125" style="76" customWidth="1"/>
    <col min="5386" max="5386" width="7.28515625" style="76" customWidth="1"/>
    <col min="5387" max="5387" width="9.140625" style="76"/>
    <col min="5388" max="5388" width="9.7109375" style="76" customWidth="1"/>
    <col min="5389" max="5632" width="9.140625" style="76"/>
    <col min="5633" max="5633" width="8.140625" style="76" customWidth="1"/>
    <col min="5634" max="5634" width="10.7109375" style="76" customWidth="1"/>
    <col min="5635" max="5635" width="9.85546875" style="76" customWidth="1"/>
    <col min="5636" max="5636" width="13.28515625" style="76" customWidth="1"/>
    <col min="5637" max="5637" width="4" style="76" customWidth="1"/>
    <col min="5638" max="5638" width="16.42578125" style="76" customWidth="1"/>
    <col min="5639" max="5640" width="12" style="76" customWidth="1"/>
    <col min="5641" max="5641" width="11.5703125" style="76" customWidth="1"/>
    <col min="5642" max="5642" width="7.28515625" style="76" customWidth="1"/>
    <col min="5643" max="5643" width="9.140625" style="76"/>
    <col min="5644" max="5644" width="9.7109375" style="76" customWidth="1"/>
    <col min="5645" max="5888" width="9.140625" style="76"/>
    <col min="5889" max="5889" width="8.140625" style="76" customWidth="1"/>
    <col min="5890" max="5890" width="10.7109375" style="76" customWidth="1"/>
    <col min="5891" max="5891" width="9.85546875" style="76" customWidth="1"/>
    <col min="5892" max="5892" width="13.28515625" style="76" customWidth="1"/>
    <col min="5893" max="5893" width="4" style="76" customWidth="1"/>
    <col min="5894" max="5894" width="16.42578125" style="76" customWidth="1"/>
    <col min="5895" max="5896" width="12" style="76" customWidth="1"/>
    <col min="5897" max="5897" width="11.5703125" style="76" customWidth="1"/>
    <col min="5898" max="5898" width="7.28515625" style="76" customWidth="1"/>
    <col min="5899" max="5899" width="9.140625" style="76"/>
    <col min="5900" max="5900" width="9.7109375" style="76" customWidth="1"/>
    <col min="5901" max="6144" width="9.140625" style="76"/>
    <col min="6145" max="6145" width="8.140625" style="76" customWidth="1"/>
    <col min="6146" max="6146" width="10.7109375" style="76" customWidth="1"/>
    <col min="6147" max="6147" width="9.85546875" style="76" customWidth="1"/>
    <col min="6148" max="6148" width="13.28515625" style="76" customWidth="1"/>
    <col min="6149" max="6149" width="4" style="76" customWidth="1"/>
    <col min="6150" max="6150" width="16.42578125" style="76" customWidth="1"/>
    <col min="6151" max="6152" width="12" style="76" customWidth="1"/>
    <col min="6153" max="6153" width="11.5703125" style="76" customWidth="1"/>
    <col min="6154" max="6154" width="7.28515625" style="76" customWidth="1"/>
    <col min="6155" max="6155" width="9.140625" style="76"/>
    <col min="6156" max="6156" width="9.7109375" style="76" customWidth="1"/>
    <col min="6157" max="6400" width="9.140625" style="76"/>
    <col min="6401" max="6401" width="8.140625" style="76" customWidth="1"/>
    <col min="6402" max="6402" width="10.7109375" style="76" customWidth="1"/>
    <col min="6403" max="6403" width="9.85546875" style="76" customWidth="1"/>
    <col min="6404" max="6404" width="13.28515625" style="76" customWidth="1"/>
    <col min="6405" max="6405" width="4" style="76" customWidth="1"/>
    <col min="6406" max="6406" width="16.42578125" style="76" customWidth="1"/>
    <col min="6407" max="6408" width="12" style="76" customWidth="1"/>
    <col min="6409" max="6409" width="11.5703125" style="76" customWidth="1"/>
    <col min="6410" max="6410" width="7.28515625" style="76" customWidth="1"/>
    <col min="6411" max="6411" width="9.140625" style="76"/>
    <col min="6412" max="6412" width="9.7109375" style="76" customWidth="1"/>
    <col min="6413" max="6656" width="9.140625" style="76"/>
    <col min="6657" max="6657" width="8.140625" style="76" customWidth="1"/>
    <col min="6658" max="6658" width="10.7109375" style="76" customWidth="1"/>
    <col min="6659" max="6659" width="9.85546875" style="76" customWidth="1"/>
    <col min="6660" max="6660" width="13.28515625" style="76" customWidth="1"/>
    <col min="6661" max="6661" width="4" style="76" customWidth="1"/>
    <col min="6662" max="6662" width="16.42578125" style="76" customWidth="1"/>
    <col min="6663" max="6664" width="12" style="76" customWidth="1"/>
    <col min="6665" max="6665" width="11.5703125" style="76" customWidth="1"/>
    <col min="6666" max="6666" width="7.28515625" style="76" customWidth="1"/>
    <col min="6667" max="6667" width="9.140625" style="76"/>
    <col min="6668" max="6668" width="9.7109375" style="76" customWidth="1"/>
    <col min="6669" max="6912" width="9.140625" style="76"/>
    <col min="6913" max="6913" width="8.140625" style="76" customWidth="1"/>
    <col min="6914" max="6914" width="10.7109375" style="76" customWidth="1"/>
    <col min="6915" max="6915" width="9.85546875" style="76" customWidth="1"/>
    <col min="6916" max="6916" width="13.28515625" style="76" customWidth="1"/>
    <col min="6917" max="6917" width="4" style="76" customWidth="1"/>
    <col min="6918" max="6918" width="16.42578125" style="76" customWidth="1"/>
    <col min="6919" max="6920" width="12" style="76" customWidth="1"/>
    <col min="6921" max="6921" width="11.5703125" style="76" customWidth="1"/>
    <col min="6922" max="6922" width="7.28515625" style="76" customWidth="1"/>
    <col min="6923" max="6923" width="9.140625" style="76"/>
    <col min="6924" max="6924" width="9.7109375" style="76" customWidth="1"/>
    <col min="6925" max="7168" width="9.140625" style="76"/>
    <col min="7169" max="7169" width="8.140625" style="76" customWidth="1"/>
    <col min="7170" max="7170" width="10.7109375" style="76" customWidth="1"/>
    <col min="7171" max="7171" width="9.85546875" style="76" customWidth="1"/>
    <col min="7172" max="7172" width="13.28515625" style="76" customWidth="1"/>
    <col min="7173" max="7173" width="4" style="76" customWidth="1"/>
    <col min="7174" max="7174" width="16.42578125" style="76" customWidth="1"/>
    <col min="7175" max="7176" width="12" style="76" customWidth="1"/>
    <col min="7177" max="7177" width="11.5703125" style="76" customWidth="1"/>
    <col min="7178" max="7178" width="7.28515625" style="76" customWidth="1"/>
    <col min="7179" max="7179" width="9.140625" style="76"/>
    <col min="7180" max="7180" width="9.7109375" style="76" customWidth="1"/>
    <col min="7181" max="7424" width="9.140625" style="76"/>
    <col min="7425" max="7425" width="8.140625" style="76" customWidth="1"/>
    <col min="7426" max="7426" width="10.7109375" style="76" customWidth="1"/>
    <col min="7427" max="7427" width="9.85546875" style="76" customWidth="1"/>
    <col min="7428" max="7428" width="13.28515625" style="76" customWidth="1"/>
    <col min="7429" max="7429" width="4" style="76" customWidth="1"/>
    <col min="7430" max="7430" width="16.42578125" style="76" customWidth="1"/>
    <col min="7431" max="7432" width="12" style="76" customWidth="1"/>
    <col min="7433" max="7433" width="11.5703125" style="76" customWidth="1"/>
    <col min="7434" max="7434" width="7.28515625" style="76" customWidth="1"/>
    <col min="7435" max="7435" width="9.140625" style="76"/>
    <col min="7436" max="7436" width="9.7109375" style="76" customWidth="1"/>
    <col min="7437" max="7680" width="9.140625" style="76"/>
    <col min="7681" max="7681" width="8.140625" style="76" customWidth="1"/>
    <col min="7682" max="7682" width="10.7109375" style="76" customWidth="1"/>
    <col min="7683" max="7683" width="9.85546875" style="76" customWidth="1"/>
    <col min="7684" max="7684" width="13.28515625" style="76" customWidth="1"/>
    <col min="7685" max="7685" width="4" style="76" customWidth="1"/>
    <col min="7686" max="7686" width="16.42578125" style="76" customWidth="1"/>
    <col min="7687" max="7688" width="12" style="76" customWidth="1"/>
    <col min="7689" max="7689" width="11.5703125" style="76" customWidth="1"/>
    <col min="7690" max="7690" width="7.28515625" style="76" customWidth="1"/>
    <col min="7691" max="7691" width="9.140625" style="76"/>
    <col min="7692" max="7692" width="9.7109375" style="76" customWidth="1"/>
    <col min="7693" max="7936" width="9.140625" style="76"/>
    <col min="7937" max="7937" width="8.140625" style="76" customWidth="1"/>
    <col min="7938" max="7938" width="10.7109375" style="76" customWidth="1"/>
    <col min="7939" max="7939" width="9.85546875" style="76" customWidth="1"/>
    <col min="7940" max="7940" width="13.28515625" style="76" customWidth="1"/>
    <col min="7941" max="7941" width="4" style="76" customWidth="1"/>
    <col min="7942" max="7942" width="16.42578125" style="76" customWidth="1"/>
    <col min="7943" max="7944" width="12" style="76" customWidth="1"/>
    <col min="7945" max="7945" width="11.5703125" style="76" customWidth="1"/>
    <col min="7946" max="7946" width="7.28515625" style="76" customWidth="1"/>
    <col min="7947" max="7947" width="9.140625" style="76"/>
    <col min="7948" max="7948" width="9.7109375" style="76" customWidth="1"/>
    <col min="7949" max="8192" width="9.140625" style="76"/>
    <col min="8193" max="8193" width="8.140625" style="76" customWidth="1"/>
    <col min="8194" max="8194" width="10.7109375" style="76" customWidth="1"/>
    <col min="8195" max="8195" width="9.85546875" style="76" customWidth="1"/>
    <col min="8196" max="8196" width="13.28515625" style="76" customWidth="1"/>
    <col min="8197" max="8197" width="4" style="76" customWidth="1"/>
    <col min="8198" max="8198" width="16.42578125" style="76" customWidth="1"/>
    <col min="8199" max="8200" width="12" style="76" customWidth="1"/>
    <col min="8201" max="8201" width="11.5703125" style="76" customWidth="1"/>
    <col min="8202" max="8202" width="7.28515625" style="76" customWidth="1"/>
    <col min="8203" max="8203" width="9.140625" style="76"/>
    <col min="8204" max="8204" width="9.7109375" style="76" customWidth="1"/>
    <col min="8205" max="8448" width="9.140625" style="76"/>
    <col min="8449" max="8449" width="8.140625" style="76" customWidth="1"/>
    <col min="8450" max="8450" width="10.7109375" style="76" customWidth="1"/>
    <col min="8451" max="8451" width="9.85546875" style="76" customWidth="1"/>
    <col min="8452" max="8452" width="13.28515625" style="76" customWidth="1"/>
    <col min="8453" max="8453" width="4" style="76" customWidth="1"/>
    <col min="8454" max="8454" width="16.42578125" style="76" customWidth="1"/>
    <col min="8455" max="8456" width="12" style="76" customWidth="1"/>
    <col min="8457" max="8457" width="11.5703125" style="76" customWidth="1"/>
    <col min="8458" max="8458" width="7.28515625" style="76" customWidth="1"/>
    <col min="8459" max="8459" width="9.140625" style="76"/>
    <col min="8460" max="8460" width="9.7109375" style="76" customWidth="1"/>
    <col min="8461" max="8704" width="9.140625" style="76"/>
    <col min="8705" max="8705" width="8.140625" style="76" customWidth="1"/>
    <col min="8706" max="8706" width="10.7109375" style="76" customWidth="1"/>
    <col min="8707" max="8707" width="9.85546875" style="76" customWidth="1"/>
    <col min="8708" max="8708" width="13.28515625" style="76" customWidth="1"/>
    <col min="8709" max="8709" width="4" style="76" customWidth="1"/>
    <col min="8710" max="8710" width="16.42578125" style="76" customWidth="1"/>
    <col min="8711" max="8712" width="12" style="76" customWidth="1"/>
    <col min="8713" max="8713" width="11.5703125" style="76" customWidth="1"/>
    <col min="8714" max="8714" width="7.28515625" style="76" customWidth="1"/>
    <col min="8715" max="8715" width="9.140625" style="76"/>
    <col min="8716" max="8716" width="9.7109375" style="76" customWidth="1"/>
    <col min="8717" max="8960" width="9.140625" style="76"/>
    <col min="8961" max="8961" width="8.140625" style="76" customWidth="1"/>
    <col min="8962" max="8962" width="10.7109375" style="76" customWidth="1"/>
    <col min="8963" max="8963" width="9.85546875" style="76" customWidth="1"/>
    <col min="8964" max="8964" width="13.28515625" style="76" customWidth="1"/>
    <col min="8965" max="8965" width="4" style="76" customWidth="1"/>
    <col min="8966" max="8966" width="16.42578125" style="76" customWidth="1"/>
    <col min="8967" max="8968" width="12" style="76" customWidth="1"/>
    <col min="8969" max="8969" width="11.5703125" style="76" customWidth="1"/>
    <col min="8970" max="8970" width="7.28515625" style="76" customWidth="1"/>
    <col min="8971" max="8971" width="9.140625" style="76"/>
    <col min="8972" max="8972" width="9.7109375" style="76" customWidth="1"/>
    <col min="8973" max="9216" width="9.140625" style="76"/>
    <col min="9217" max="9217" width="8.140625" style="76" customWidth="1"/>
    <col min="9218" max="9218" width="10.7109375" style="76" customWidth="1"/>
    <col min="9219" max="9219" width="9.85546875" style="76" customWidth="1"/>
    <col min="9220" max="9220" width="13.28515625" style="76" customWidth="1"/>
    <col min="9221" max="9221" width="4" style="76" customWidth="1"/>
    <col min="9222" max="9222" width="16.42578125" style="76" customWidth="1"/>
    <col min="9223" max="9224" width="12" style="76" customWidth="1"/>
    <col min="9225" max="9225" width="11.5703125" style="76" customWidth="1"/>
    <col min="9226" max="9226" width="7.28515625" style="76" customWidth="1"/>
    <col min="9227" max="9227" width="9.140625" style="76"/>
    <col min="9228" max="9228" width="9.7109375" style="76" customWidth="1"/>
    <col min="9229" max="9472" width="9.140625" style="76"/>
    <col min="9473" max="9473" width="8.140625" style="76" customWidth="1"/>
    <col min="9474" max="9474" width="10.7109375" style="76" customWidth="1"/>
    <col min="9475" max="9475" width="9.85546875" style="76" customWidth="1"/>
    <col min="9476" max="9476" width="13.28515625" style="76" customWidth="1"/>
    <col min="9477" max="9477" width="4" style="76" customWidth="1"/>
    <col min="9478" max="9478" width="16.42578125" style="76" customWidth="1"/>
    <col min="9479" max="9480" width="12" style="76" customWidth="1"/>
    <col min="9481" max="9481" width="11.5703125" style="76" customWidth="1"/>
    <col min="9482" max="9482" width="7.28515625" style="76" customWidth="1"/>
    <col min="9483" max="9483" width="9.140625" style="76"/>
    <col min="9484" max="9484" width="9.7109375" style="76" customWidth="1"/>
    <col min="9485" max="9728" width="9.140625" style="76"/>
    <col min="9729" max="9729" width="8.140625" style="76" customWidth="1"/>
    <col min="9730" max="9730" width="10.7109375" style="76" customWidth="1"/>
    <col min="9731" max="9731" width="9.85546875" style="76" customWidth="1"/>
    <col min="9732" max="9732" width="13.28515625" style="76" customWidth="1"/>
    <col min="9733" max="9733" width="4" style="76" customWidth="1"/>
    <col min="9734" max="9734" width="16.42578125" style="76" customWidth="1"/>
    <col min="9735" max="9736" width="12" style="76" customWidth="1"/>
    <col min="9737" max="9737" width="11.5703125" style="76" customWidth="1"/>
    <col min="9738" max="9738" width="7.28515625" style="76" customWidth="1"/>
    <col min="9739" max="9739" width="9.140625" style="76"/>
    <col min="9740" max="9740" width="9.7109375" style="76" customWidth="1"/>
    <col min="9741" max="9984" width="9.140625" style="76"/>
    <col min="9985" max="9985" width="8.140625" style="76" customWidth="1"/>
    <col min="9986" max="9986" width="10.7109375" style="76" customWidth="1"/>
    <col min="9987" max="9987" width="9.85546875" style="76" customWidth="1"/>
    <col min="9988" max="9988" width="13.28515625" style="76" customWidth="1"/>
    <col min="9989" max="9989" width="4" style="76" customWidth="1"/>
    <col min="9990" max="9990" width="16.42578125" style="76" customWidth="1"/>
    <col min="9991" max="9992" width="12" style="76" customWidth="1"/>
    <col min="9993" max="9993" width="11.5703125" style="76" customWidth="1"/>
    <col min="9994" max="9994" width="7.28515625" style="76" customWidth="1"/>
    <col min="9995" max="9995" width="9.140625" style="76"/>
    <col min="9996" max="9996" width="9.7109375" style="76" customWidth="1"/>
    <col min="9997" max="10240" width="9.140625" style="76"/>
    <col min="10241" max="10241" width="8.140625" style="76" customWidth="1"/>
    <col min="10242" max="10242" width="10.7109375" style="76" customWidth="1"/>
    <col min="10243" max="10243" width="9.85546875" style="76" customWidth="1"/>
    <col min="10244" max="10244" width="13.28515625" style="76" customWidth="1"/>
    <col min="10245" max="10245" width="4" style="76" customWidth="1"/>
    <col min="10246" max="10246" width="16.42578125" style="76" customWidth="1"/>
    <col min="10247" max="10248" width="12" style="76" customWidth="1"/>
    <col min="10249" max="10249" width="11.5703125" style="76" customWidth="1"/>
    <col min="10250" max="10250" width="7.28515625" style="76" customWidth="1"/>
    <col min="10251" max="10251" width="9.140625" style="76"/>
    <col min="10252" max="10252" width="9.7109375" style="76" customWidth="1"/>
    <col min="10253" max="10496" width="9.140625" style="76"/>
    <col min="10497" max="10497" width="8.140625" style="76" customWidth="1"/>
    <col min="10498" max="10498" width="10.7109375" style="76" customWidth="1"/>
    <col min="10499" max="10499" width="9.85546875" style="76" customWidth="1"/>
    <col min="10500" max="10500" width="13.28515625" style="76" customWidth="1"/>
    <col min="10501" max="10501" width="4" style="76" customWidth="1"/>
    <col min="10502" max="10502" width="16.42578125" style="76" customWidth="1"/>
    <col min="10503" max="10504" width="12" style="76" customWidth="1"/>
    <col min="10505" max="10505" width="11.5703125" style="76" customWidth="1"/>
    <col min="10506" max="10506" width="7.28515625" style="76" customWidth="1"/>
    <col min="10507" max="10507" width="9.140625" style="76"/>
    <col min="10508" max="10508" width="9.7109375" style="76" customWidth="1"/>
    <col min="10509" max="10752" width="9.140625" style="76"/>
    <col min="10753" max="10753" width="8.140625" style="76" customWidth="1"/>
    <col min="10754" max="10754" width="10.7109375" style="76" customWidth="1"/>
    <col min="10755" max="10755" width="9.85546875" style="76" customWidth="1"/>
    <col min="10756" max="10756" width="13.28515625" style="76" customWidth="1"/>
    <col min="10757" max="10757" width="4" style="76" customWidth="1"/>
    <col min="10758" max="10758" width="16.42578125" style="76" customWidth="1"/>
    <col min="10759" max="10760" width="12" style="76" customWidth="1"/>
    <col min="10761" max="10761" width="11.5703125" style="76" customWidth="1"/>
    <col min="10762" max="10762" width="7.28515625" style="76" customWidth="1"/>
    <col min="10763" max="10763" width="9.140625" style="76"/>
    <col min="10764" max="10764" width="9.7109375" style="76" customWidth="1"/>
    <col min="10765" max="11008" width="9.140625" style="76"/>
    <col min="11009" max="11009" width="8.140625" style="76" customWidth="1"/>
    <col min="11010" max="11010" width="10.7109375" style="76" customWidth="1"/>
    <col min="11011" max="11011" width="9.85546875" style="76" customWidth="1"/>
    <col min="11012" max="11012" width="13.28515625" style="76" customWidth="1"/>
    <col min="11013" max="11013" width="4" style="76" customWidth="1"/>
    <col min="11014" max="11014" width="16.42578125" style="76" customWidth="1"/>
    <col min="11015" max="11016" width="12" style="76" customWidth="1"/>
    <col min="11017" max="11017" width="11.5703125" style="76" customWidth="1"/>
    <col min="11018" max="11018" width="7.28515625" style="76" customWidth="1"/>
    <col min="11019" max="11019" width="9.140625" style="76"/>
    <col min="11020" max="11020" width="9.7109375" style="76" customWidth="1"/>
    <col min="11021" max="11264" width="9.140625" style="76"/>
    <col min="11265" max="11265" width="8.140625" style="76" customWidth="1"/>
    <col min="11266" max="11266" width="10.7109375" style="76" customWidth="1"/>
    <col min="11267" max="11267" width="9.85546875" style="76" customWidth="1"/>
    <col min="11268" max="11268" width="13.28515625" style="76" customWidth="1"/>
    <col min="11269" max="11269" width="4" style="76" customWidth="1"/>
    <col min="11270" max="11270" width="16.42578125" style="76" customWidth="1"/>
    <col min="11271" max="11272" width="12" style="76" customWidth="1"/>
    <col min="11273" max="11273" width="11.5703125" style="76" customWidth="1"/>
    <col min="11274" max="11274" width="7.28515625" style="76" customWidth="1"/>
    <col min="11275" max="11275" width="9.140625" style="76"/>
    <col min="11276" max="11276" width="9.7109375" style="76" customWidth="1"/>
    <col min="11277" max="11520" width="9.140625" style="76"/>
    <col min="11521" max="11521" width="8.140625" style="76" customWidth="1"/>
    <col min="11522" max="11522" width="10.7109375" style="76" customWidth="1"/>
    <col min="11523" max="11523" width="9.85546875" style="76" customWidth="1"/>
    <col min="11524" max="11524" width="13.28515625" style="76" customWidth="1"/>
    <col min="11525" max="11525" width="4" style="76" customWidth="1"/>
    <col min="11526" max="11526" width="16.42578125" style="76" customWidth="1"/>
    <col min="11527" max="11528" width="12" style="76" customWidth="1"/>
    <col min="11529" max="11529" width="11.5703125" style="76" customWidth="1"/>
    <col min="11530" max="11530" width="7.28515625" style="76" customWidth="1"/>
    <col min="11531" max="11531" width="9.140625" style="76"/>
    <col min="11532" max="11532" width="9.7109375" style="76" customWidth="1"/>
    <col min="11533" max="11776" width="9.140625" style="76"/>
    <col min="11777" max="11777" width="8.140625" style="76" customWidth="1"/>
    <col min="11778" max="11778" width="10.7109375" style="76" customWidth="1"/>
    <col min="11779" max="11779" width="9.85546875" style="76" customWidth="1"/>
    <col min="11780" max="11780" width="13.28515625" style="76" customWidth="1"/>
    <col min="11781" max="11781" width="4" style="76" customWidth="1"/>
    <col min="11782" max="11782" width="16.42578125" style="76" customWidth="1"/>
    <col min="11783" max="11784" width="12" style="76" customWidth="1"/>
    <col min="11785" max="11785" width="11.5703125" style="76" customWidth="1"/>
    <col min="11786" max="11786" width="7.28515625" style="76" customWidth="1"/>
    <col min="11787" max="11787" width="9.140625" style="76"/>
    <col min="11788" max="11788" width="9.7109375" style="76" customWidth="1"/>
    <col min="11789" max="12032" width="9.140625" style="76"/>
    <col min="12033" max="12033" width="8.140625" style="76" customWidth="1"/>
    <col min="12034" max="12034" width="10.7109375" style="76" customWidth="1"/>
    <col min="12035" max="12035" width="9.85546875" style="76" customWidth="1"/>
    <col min="12036" max="12036" width="13.28515625" style="76" customWidth="1"/>
    <col min="12037" max="12037" width="4" style="76" customWidth="1"/>
    <col min="12038" max="12038" width="16.42578125" style="76" customWidth="1"/>
    <col min="12039" max="12040" width="12" style="76" customWidth="1"/>
    <col min="12041" max="12041" width="11.5703125" style="76" customWidth="1"/>
    <col min="12042" max="12042" width="7.28515625" style="76" customWidth="1"/>
    <col min="12043" max="12043" width="9.140625" style="76"/>
    <col min="12044" max="12044" width="9.7109375" style="76" customWidth="1"/>
    <col min="12045" max="12288" width="9.140625" style="76"/>
    <col min="12289" max="12289" width="8.140625" style="76" customWidth="1"/>
    <col min="12290" max="12290" width="10.7109375" style="76" customWidth="1"/>
    <col min="12291" max="12291" width="9.85546875" style="76" customWidth="1"/>
    <col min="12292" max="12292" width="13.28515625" style="76" customWidth="1"/>
    <col min="12293" max="12293" width="4" style="76" customWidth="1"/>
    <col min="12294" max="12294" width="16.42578125" style="76" customWidth="1"/>
    <col min="12295" max="12296" width="12" style="76" customWidth="1"/>
    <col min="12297" max="12297" width="11.5703125" style="76" customWidth="1"/>
    <col min="12298" max="12298" width="7.28515625" style="76" customWidth="1"/>
    <col min="12299" max="12299" width="9.140625" style="76"/>
    <col min="12300" max="12300" width="9.7109375" style="76" customWidth="1"/>
    <col min="12301" max="12544" width="9.140625" style="76"/>
    <col min="12545" max="12545" width="8.140625" style="76" customWidth="1"/>
    <col min="12546" max="12546" width="10.7109375" style="76" customWidth="1"/>
    <col min="12547" max="12547" width="9.85546875" style="76" customWidth="1"/>
    <col min="12548" max="12548" width="13.28515625" style="76" customWidth="1"/>
    <col min="12549" max="12549" width="4" style="76" customWidth="1"/>
    <col min="12550" max="12550" width="16.42578125" style="76" customWidth="1"/>
    <col min="12551" max="12552" width="12" style="76" customWidth="1"/>
    <col min="12553" max="12553" width="11.5703125" style="76" customWidth="1"/>
    <col min="12554" max="12554" width="7.28515625" style="76" customWidth="1"/>
    <col min="12555" max="12555" width="9.140625" style="76"/>
    <col min="12556" max="12556" width="9.7109375" style="76" customWidth="1"/>
    <col min="12557" max="12800" width="9.140625" style="76"/>
    <col min="12801" max="12801" width="8.140625" style="76" customWidth="1"/>
    <col min="12802" max="12802" width="10.7109375" style="76" customWidth="1"/>
    <col min="12803" max="12803" width="9.85546875" style="76" customWidth="1"/>
    <col min="12804" max="12804" width="13.28515625" style="76" customWidth="1"/>
    <col min="12805" max="12805" width="4" style="76" customWidth="1"/>
    <col min="12806" max="12806" width="16.42578125" style="76" customWidth="1"/>
    <col min="12807" max="12808" width="12" style="76" customWidth="1"/>
    <col min="12809" max="12809" width="11.5703125" style="76" customWidth="1"/>
    <col min="12810" max="12810" width="7.28515625" style="76" customWidth="1"/>
    <col min="12811" max="12811" width="9.140625" style="76"/>
    <col min="12812" max="12812" width="9.7109375" style="76" customWidth="1"/>
    <col min="12813" max="13056" width="9.140625" style="76"/>
    <col min="13057" max="13057" width="8.140625" style="76" customWidth="1"/>
    <col min="13058" max="13058" width="10.7109375" style="76" customWidth="1"/>
    <col min="13059" max="13059" width="9.85546875" style="76" customWidth="1"/>
    <col min="13060" max="13060" width="13.28515625" style="76" customWidth="1"/>
    <col min="13061" max="13061" width="4" style="76" customWidth="1"/>
    <col min="13062" max="13062" width="16.42578125" style="76" customWidth="1"/>
    <col min="13063" max="13064" width="12" style="76" customWidth="1"/>
    <col min="13065" max="13065" width="11.5703125" style="76" customWidth="1"/>
    <col min="13066" max="13066" width="7.28515625" style="76" customWidth="1"/>
    <col min="13067" max="13067" width="9.140625" style="76"/>
    <col min="13068" max="13068" width="9.7109375" style="76" customWidth="1"/>
    <col min="13069" max="13312" width="9.140625" style="76"/>
    <col min="13313" max="13313" width="8.140625" style="76" customWidth="1"/>
    <col min="13314" max="13314" width="10.7109375" style="76" customWidth="1"/>
    <col min="13315" max="13315" width="9.85546875" style="76" customWidth="1"/>
    <col min="13316" max="13316" width="13.28515625" style="76" customWidth="1"/>
    <col min="13317" max="13317" width="4" style="76" customWidth="1"/>
    <col min="13318" max="13318" width="16.42578125" style="76" customWidth="1"/>
    <col min="13319" max="13320" width="12" style="76" customWidth="1"/>
    <col min="13321" max="13321" width="11.5703125" style="76" customWidth="1"/>
    <col min="13322" max="13322" width="7.28515625" style="76" customWidth="1"/>
    <col min="13323" max="13323" width="9.140625" style="76"/>
    <col min="13324" max="13324" width="9.7109375" style="76" customWidth="1"/>
    <col min="13325" max="13568" width="9.140625" style="76"/>
    <col min="13569" max="13569" width="8.140625" style="76" customWidth="1"/>
    <col min="13570" max="13570" width="10.7109375" style="76" customWidth="1"/>
    <col min="13571" max="13571" width="9.85546875" style="76" customWidth="1"/>
    <col min="13572" max="13572" width="13.28515625" style="76" customWidth="1"/>
    <col min="13573" max="13573" width="4" style="76" customWidth="1"/>
    <col min="13574" max="13574" width="16.42578125" style="76" customWidth="1"/>
    <col min="13575" max="13576" width="12" style="76" customWidth="1"/>
    <col min="13577" max="13577" width="11.5703125" style="76" customWidth="1"/>
    <col min="13578" max="13578" width="7.28515625" style="76" customWidth="1"/>
    <col min="13579" max="13579" width="9.140625" style="76"/>
    <col min="13580" max="13580" width="9.7109375" style="76" customWidth="1"/>
    <col min="13581" max="13824" width="9.140625" style="76"/>
    <col min="13825" max="13825" width="8.140625" style="76" customWidth="1"/>
    <col min="13826" max="13826" width="10.7109375" style="76" customWidth="1"/>
    <col min="13827" max="13827" width="9.85546875" style="76" customWidth="1"/>
    <col min="13828" max="13828" width="13.28515625" style="76" customWidth="1"/>
    <col min="13829" max="13829" width="4" style="76" customWidth="1"/>
    <col min="13830" max="13830" width="16.42578125" style="76" customWidth="1"/>
    <col min="13831" max="13832" width="12" style="76" customWidth="1"/>
    <col min="13833" max="13833" width="11.5703125" style="76" customWidth="1"/>
    <col min="13834" max="13834" width="7.28515625" style="76" customWidth="1"/>
    <col min="13835" max="13835" width="9.140625" style="76"/>
    <col min="13836" max="13836" width="9.7109375" style="76" customWidth="1"/>
    <col min="13837" max="14080" width="9.140625" style="76"/>
    <col min="14081" max="14081" width="8.140625" style="76" customWidth="1"/>
    <col min="14082" max="14082" width="10.7109375" style="76" customWidth="1"/>
    <col min="14083" max="14083" width="9.85546875" style="76" customWidth="1"/>
    <col min="14084" max="14084" width="13.28515625" style="76" customWidth="1"/>
    <col min="14085" max="14085" width="4" style="76" customWidth="1"/>
    <col min="14086" max="14086" width="16.42578125" style="76" customWidth="1"/>
    <col min="14087" max="14088" width="12" style="76" customWidth="1"/>
    <col min="14089" max="14089" width="11.5703125" style="76" customWidth="1"/>
    <col min="14090" max="14090" width="7.28515625" style="76" customWidth="1"/>
    <col min="14091" max="14091" width="9.140625" style="76"/>
    <col min="14092" max="14092" width="9.7109375" style="76" customWidth="1"/>
    <col min="14093" max="14336" width="9.140625" style="76"/>
    <col min="14337" max="14337" width="8.140625" style="76" customWidth="1"/>
    <col min="14338" max="14338" width="10.7109375" style="76" customWidth="1"/>
    <col min="14339" max="14339" width="9.85546875" style="76" customWidth="1"/>
    <col min="14340" max="14340" width="13.28515625" style="76" customWidth="1"/>
    <col min="14341" max="14341" width="4" style="76" customWidth="1"/>
    <col min="14342" max="14342" width="16.42578125" style="76" customWidth="1"/>
    <col min="14343" max="14344" width="12" style="76" customWidth="1"/>
    <col min="14345" max="14345" width="11.5703125" style="76" customWidth="1"/>
    <col min="14346" max="14346" width="7.28515625" style="76" customWidth="1"/>
    <col min="14347" max="14347" width="9.140625" style="76"/>
    <col min="14348" max="14348" width="9.7109375" style="76" customWidth="1"/>
    <col min="14349" max="14592" width="9.140625" style="76"/>
    <col min="14593" max="14593" width="8.140625" style="76" customWidth="1"/>
    <col min="14594" max="14594" width="10.7109375" style="76" customWidth="1"/>
    <col min="14595" max="14595" width="9.85546875" style="76" customWidth="1"/>
    <col min="14596" max="14596" width="13.28515625" style="76" customWidth="1"/>
    <col min="14597" max="14597" width="4" style="76" customWidth="1"/>
    <col min="14598" max="14598" width="16.42578125" style="76" customWidth="1"/>
    <col min="14599" max="14600" width="12" style="76" customWidth="1"/>
    <col min="14601" max="14601" width="11.5703125" style="76" customWidth="1"/>
    <col min="14602" max="14602" width="7.28515625" style="76" customWidth="1"/>
    <col min="14603" max="14603" width="9.140625" style="76"/>
    <col min="14604" max="14604" width="9.7109375" style="76" customWidth="1"/>
    <col min="14605" max="14848" width="9.140625" style="76"/>
    <col min="14849" max="14849" width="8.140625" style="76" customWidth="1"/>
    <col min="14850" max="14850" width="10.7109375" style="76" customWidth="1"/>
    <col min="14851" max="14851" width="9.85546875" style="76" customWidth="1"/>
    <col min="14852" max="14852" width="13.28515625" style="76" customWidth="1"/>
    <col min="14853" max="14853" width="4" style="76" customWidth="1"/>
    <col min="14854" max="14854" width="16.42578125" style="76" customWidth="1"/>
    <col min="14855" max="14856" width="12" style="76" customWidth="1"/>
    <col min="14857" max="14857" width="11.5703125" style="76" customWidth="1"/>
    <col min="14858" max="14858" width="7.28515625" style="76" customWidth="1"/>
    <col min="14859" max="14859" width="9.140625" style="76"/>
    <col min="14860" max="14860" width="9.7109375" style="76" customWidth="1"/>
    <col min="14861" max="15104" width="9.140625" style="76"/>
    <col min="15105" max="15105" width="8.140625" style="76" customWidth="1"/>
    <col min="15106" max="15106" width="10.7109375" style="76" customWidth="1"/>
    <col min="15107" max="15107" width="9.85546875" style="76" customWidth="1"/>
    <col min="15108" max="15108" width="13.28515625" style="76" customWidth="1"/>
    <col min="15109" max="15109" width="4" style="76" customWidth="1"/>
    <col min="15110" max="15110" width="16.42578125" style="76" customWidth="1"/>
    <col min="15111" max="15112" width="12" style="76" customWidth="1"/>
    <col min="15113" max="15113" width="11.5703125" style="76" customWidth="1"/>
    <col min="15114" max="15114" width="7.28515625" style="76" customWidth="1"/>
    <col min="15115" max="15115" width="9.140625" style="76"/>
    <col min="15116" max="15116" width="9.7109375" style="76" customWidth="1"/>
    <col min="15117" max="15360" width="9.140625" style="76"/>
    <col min="15361" max="15361" width="8.140625" style="76" customWidth="1"/>
    <col min="15362" max="15362" width="10.7109375" style="76" customWidth="1"/>
    <col min="15363" max="15363" width="9.85546875" style="76" customWidth="1"/>
    <col min="15364" max="15364" width="13.28515625" style="76" customWidth="1"/>
    <col min="15365" max="15365" width="4" style="76" customWidth="1"/>
    <col min="15366" max="15366" width="16.42578125" style="76" customWidth="1"/>
    <col min="15367" max="15368" width="12" style="76" customWidth="1"/>
    <col min="15369" max="15369" width="11.5703125" style="76" customWidth="1"/>
    <col min="15370" max="15370" width="7.28515625" style="76" customWidth="1"/>
    <col min="15371" max="15371" width="9.140625" style="76"/>
    <col min="15372" max="15372" width="9.7109375" style="76" customWidth="1"/>
    <col min="15373" max="15616" width="9.140625" style="76"/>
    <col min="15617" max="15617" width="8.140625" style="76" customWidth="1"/>
    <col min="15618" max="15618" width="10.7109375" style="76" customWidth="1"/>
    <col min="15619" max="15619" width="9.85546875" style="76" customWidth="1"/>
    <col min="15620" max="15620" width="13.28515625" style="76" customWidth="1"/>
    <col min="15621" max="15621" width="4" style="76" customWidth="1"/>
    <col min="15622" max="15622" width="16.42578125" style="76" customWidth="1"/>
    <col min="15623" max="15624" width="12" style="76" customWidth="1"/>
    <col min="15625" max="15625" width="11.5703125" style="76" customWidth="1"/>
    <col min="15626" max="15626" width="7.28515625" style="76" customWidth="1"/>
    <col min="15627" max="15627" width="9.140625" style="76"/>
    <col min="15628" max="15628" width="9.7109375" style="76" customWidth="1"/>
    <col min="15629" max="15872" width="9.140625" style="76"/>
    <col min="15873" max="15873" width="8.140625" style="76" customWidth="1"/>
    <col min="15874" max="15874" width="10.7109375" style="76" customWidth="1"/>
    <col min="15875" max="15875" width="9.85546875" style="76" customWidth="1"/>
    <col min="15876" max="15876" width="13.28515625" style="76" customWidth="1"/>
    <col min="15877" max="15877" width="4" style="76" customWidth="1"/>
    <col min="15878" max="15878" width="16.42578125" style="76" customWidth="1"/>
    <col min="15879" max="15880" width="12" style="76" customWidth="1"/>
    <col min="15881" max="15881" width="11.5703125" style="76" customWidth="1"/>
    <col min="15882" max="15882" width="7.28515625" style="76" customWidth="1"/>
    <col min="15883" max="15883" width="9.140625" style="76"/>
    <col min="15884" max="15884" width="9.7109375" style="76" customWidth="1"/>
    <col min="15885" max="16128" width="9.140625" style="76"/>
    <col min="16129" max="16129" width="8.140625" style="76" customWidth="1"/>
    <col min="16130" max="16130" width="10.7109375" style="76" customWidth="1"/>
    <col min="16131" max="16131" width="9.85546875" style="76" customWidth="1"/>
    <col min="16132" max="16132" width="13.28515625" style="76" customWidth="1"/>
    <col min="16133" max="16133" width="4" style="76" customWidth="1"/>
    <col min="16134" max="16134" width="16.42578125" style="76" customWidth="1"/>
    <col min="16135" max="16136" width="12" style="76" customWidth="1"/>
    <col min="16137" max="16137" width="11.5703125" style="76" customWidth="1"/>
    <col min="16138" max="16138" width="7.28515625" style="76" customWidth="1"/>
    <col min="16139" max="16139" width="9.140625" style="76"/>
    <col min="16140" max="16140" width="9.7109375" style="76" customWidth="1"/>
    <col min="16141" max="16384" width="9.140625" style="76"/>
  </cols>
  <sheetData>
    <row r="1" spans="1:14" x14ac:dyDescent="0.25">
      <c r="A1" s="73" t="s">
        <v>108</v>
      </c>
      <c r="B1" s="74" t="s">
        <v>109</v>
      </c>
      <c r="C1" s="75" t="s">
        <v>110</v>
      </c>
      <c r="D1" s="74" t="s">
        <v>111</v>
      </c>
    </row>
    <row r="2" spans="1:14" x14ac:dyDescent="0.25">
      <c r="A2" s="76" t="s">
        <v>112</v>
      </c>
      <c r="B2" s="77">
        <v>4927</v>
      </c>
      <c r="C2" s="76">
        <v>10</v>
      </c>
      <c r="D2" s="77">
        <v>2071149</v>
      </c>
      <c r="F2" s="78" t="s">
        <v>113</v>
      </c>
      <c r="G2" s="78"/>
      <c r="H2" s="78"/>
      <c r="I2" s="78"/>
      <c r="J2" s="78"/>
      <c r="K2" s="78"/>
      <c r="L2" s="78"/>
      <c r="M2" s="78"/>
      <c r="N2" s="78"/>
    </row>
    <row r="3" spans="1:14" ht="15.75" thickBot="1" x14ac:dyDescent="0.3">
      <c r="A3" s="76" t="s">
        <v>114</v>
      </c>
      <c r="B3" s="77">
        <v>6438</v>
      </c>
      <c r="C3" s="76">
        <v>13</v>
      </c>
      <c r="D3" s="77">
        <v>1468635</v>
      </c>
      <c r="F3" s="78"/>
      <c r="G3" s="78"/>
      <c r="H3" s="78"/>
      <c r="I3" s="78"/>
      <c r="J3" s="78"/>
      <c r="K3" s="78"/>
      <c r="L3" s="78"/>
      <c r="M3" s="78"/>
      <c r="N3" s="78"/>
    </row>
    <row r="4" spans="1:14" x14ac:dyDescent="0.25">
      <c r="A4" s="76" t="s">
        <v>31</v>
      </c>
      <c r="B4" s="77">
        <v>5616</v>
      </c>
      <c r="C4" s="76">
        <v>6</v>
      </c>
      <c r="D4" s="77">
        <v>1780402</v>
      </c>
      <c r="F4" s="79" t="s">
        <v>115</v>
      </c>
      <c r="G4" s="79"/>
      <c r="H4" s="78"/>
      <c r="I4" s="78"/>
      <c r="J4" s="78"/>
      <c r="K4" s="78"/>
      <c r="L4" s="78"/>
      <c r="M4" s="78"/>
      <c r="N4" s="78"/>
    </row>
    <row r="5" spans="1:14" x14ac:dyDescent="0.25">
      <c r="A5" s="76" t="s">
        <v>116</v>
      </c>
      <c r="B5" s="77">
        <v>10672</v>
      </c>
      <c r="C5" s="76">
        <v>12</v>
      </c>
      <c r="D5" s="77">
        <v>2349637</v>
      </c>
      <c r="F5" s="80" t="s">
        <v>117</v>
      </c>
      <c r="G5" s="80">
        <v>0.76509940493206086</v>
      </c>
      <c r="H5" s="78"/>
      <c r="I5" s="78"/>
      <c r="J5" s="78"/>
      <c r="K5" s="78"/>
      <c r="L5" s="78"/>
      <c r="M5" s="78"/>
      <c r="N5" s="78"/>
    </row>
    <row r="6" spans="1:14" x14ac:dyDescent="0.25">
      <c r="A6" s="76" t="s">
        <v>76</v>
      </c>
      <c r="B6" s="77">
        <v>11283</v>
      </c>
      <c r="C6" s="76">
        <v>-33</v>
      </c>
      <c r="D6" s="77">
        <v>1069804</v>
      </c>
      <c r="F6" s="80" t="s">
        <v>118</v>
      </c>
      <c r="G6" s="80">
        <v>0.58537709942739369</v>
      </c>
      <c r="H6" s="78"/>
      <c r="I6" s="78"/>
      <c r="J6" s="78"/>
      <c r="K6" s="78"/>
      <c r="L6" s="78"/>
      <c r="M6" s="78"/>
      <c r="N6" s="78"/>
    </row>
    <row r="7" spans="1:14" x14ac:dyDescent="0.25">
      <c r="A7" s="76" t="s">
        <v>119</v>
      </c>
      <c r="B7" s="77">
        <v>5845</v>
      </c>
      <c r="C7" s="76">
        <v>-31</v>
      </c>
      <c r="D7" s="77">
        <v>732188</v>
      </c>
      <c r="F7" s="80" t="s">
        <v>120</v>
      </c>
      <c r="G7" s="80">
        <v>0.53009404601771282</v>
      </c>
      <c r="H7" s="78"/>
      <c r="I7" s="78"/>
      <c r="J7" s="78"/>
      <c r="K7" s="78"/>
      <c r="L7" s="78"/>
      <c r="M7" s="78"/>
      <c r="N7" s="78"/>
    </row>
    <row r="8" spans="1:14" x14ac:dyDescent="0.25">
      <c r="A8" s="76" t="s">
        <v>121</v>
      </c>
      <c r="B8" s="77">
        <v>4911</v>
      </c>
      <c r="C8" s="76">
        <v>-10</v>
      </c>
      <c r="D8" s="77">
        <v>881976</v>
      </c>
      <c r="F8" s="80" t="s">
        <v>56</v>
      </c>
      <c r="G8" s="80">
        <v>370049.27043865091</v>
      </c>
      <c r="H8" s="78"/>
      <c r="I8" s="78"/>
      <c r="J8" s="78"/>
      <c r="K8" s="78"/>
      <c r="L8" s="78"/>
      <c r="M8" s="78"/>
      <c r="N8" s="78"/>
    </row>
    <row r="9" spans="1:14" ht="15.75" thickBot="1" x14ac:dyDescent="0.3">
      <c r="A9" s="76" t="s">
        <v>122</v>
      </c>
      <c r="B9" s="77">
        <v>375</v>
      </c>
      <c r="C9" s="76">
        <v>-1</v>
      </c>
      <c r="D9" s="77">
        <v>700024</v>
      </c>
      <c r="F9" s="81" t="s">
        <v>88</v>
      </c>
      <c r="G9" s="81">
        <v>18</v>
      </c>
      <c r="H9" s="78"/>
      <c r="I9" s="78"/>
      <c r="J9" s="78"/>
      <c r="K9" s="78"/>
      <c r="L9" s="78"/>
      <c r="M9" s="78"/>
      <c r="N9" s="78"/>
    </row>
    <row r="10" spans="1:14" x14ac:dyDescent="0.25">
      <c r="A10" s="76" t="s">
        <v>123</v>
      </c>
      <c r="B10" s="77">
        <v>7656</v>
      </c>
      <c r="C10" s="76">
        <v>3</v>
      </c>
      <c r="D10" s="77">
        <v>1391848</v>
      </c>
      <c r="F10" s="78"/>
      <c r="G10" s="78"/>
      <c r="H10" s="78"/>
      <c r="I10" s="78"/>
      <c r="J10" s="78"/>
      <c r="K10" s="78"/>
      <c r="L10" s="78"/>
      <c r="M10" s="78"/>
      <c r="N10" s="78"/>
    </row>
    <row r="11" spans="1:14" ht="15.75" thickBot="1" x14ac:dyDescent="0.3">
      <c r="A11" s="76" t="s">
        <v>124</v>
      </c>
      <c r="B11" s="77">
        <v>9088</v>
      </c>
      <c r="C11" s="76">
        <v>10</v>
      </c>
      <c r="D11" s="77">
        <v>1981800</v>
      </c>
      <c r="F11" s="78" t="s">
        <v>125</v>
      </c>
      <c r="G11" s="78"/>
      <c r="H11" s="78"/>
      <c r="I11" s="78"/>
      <c r="J11" s="78"/>
      <c r="K11" s="78"/>
      <c r="L11" s="78"/>
      <c r="M11" s="78"/>
      <c r="N11" s="78"/>
    </row>
    <row r="12" spans="1:14" x14ac:dyDescent="0.25">
      <c r="A12" s="76" t="s">
        <v>126</v>
      </c>
      <c r="B12" s="77">
        <v>5545</v>
      </c>
      <c r="C12" s="76">
        <v>14</v>
      </c>
      <c r="D12" s="77">
        <v>2469982</v>
      </c>
      <c r="F12" s="82"/>
      <c r="G12" s="82" t="s">
        <v>1</v>
      </c>
      <c r="H12" s="82" t="s">
        <v>0</v>
      </c>
      <c r="I12" s="82" t="s">
        <v>2</v>
      </c>
      <c r="J12" s="82" t="s">
        <v>3</v>
      </c>
      <c r="K12" s="82" t="s">
        <v>127</v>
      </c>
      <c r="L12" s="78"/>
      <c r="M12" s="78"/>
      <c r="N12" s="78"/>
    </row>
    <row r="13" spans="1:14" x14ac:dyDescent="0.25">
      <c r="A13" s="76" t="s">
        <v>128</v>
      </c>
      <c r="B13" s="77">
        <v>4551</v>
      </c>
      <c r="C13" s="76">
        <v>14</v>
      </c>
      <c r="D13" s="77">
        <v>1759743</v>
      </c>
      <c r="F13" s="80" t="s">
        <v>129</v>
      </c>
      <c r="G13" s="80">
        <v>2</v>
      </c>
      <c r="H13" s="80">
        <v>2899965335149.332</v>
      </c>
      <c r="I13" s="80">
        <v>1449982667574.666</v>
      </c>
      <c r="J13" s="80">
        <v>10.588725899226217</v>
      </c>
      <c r="K13" s="80">
        <v>1.3564370424538473E-3</v>
      </c>
      <c r="L13" s="78"/>
      <c r="M13" s="78"/>
      <c r="N13" s="78"/>
    </row>
    <row r="14" spans="1:14" x14ac:dyDescent="0.25">
      <c r="A14" s="76" t="s">
        <v>112</v>
      </c>
      <c r="B14" s="77">
        <v>4466</v>
      </c>
      <c r="C14" s="76">
        <v>14</v>
      </c>
      <c r="D14" s="77">
        <v>1538353</v>
      </c>
      <c r="F14" s="80" t="s">
        <v>130</v>
      </c>
      <c r="G14" s="80">
        <v>15</v>
      </c>
      <c r="H14" s="80">
        <v>2054046938282.667</v>
      </c>
      <c r="I14" s="80">
        <v>136936462552.1778</v>
      </c>
      <c r="J14" s="80"/>
      <c r="K14" s="80"/>
      <c r="L14" s="78"/>
      <c r="M14" s="78"/>
      <c r="N14" s="78"/>
    </row>
    <row r="15" spans="1:14" ht="15.75" thickBot="1" x14ac:dyDescent="0.3">
      <c r="A15" s="76" t="s">
        <v>114</v>
      </c>
      <c r="B15" s="77">
        <v>5524</v>
      </c>
      <c r="C15" s="76">
        <v>13</v>
      </c>
      <c r="D15" s="77">
        <v>1442750</v>
      </c>
      <c r="F15" s="81" t="s">
        <v>131</v>
      </c>
      <c r="G15" s="81">
        <v>17</v>
      </c>
      <c r="H15" s="81">
        <v>4954012273431.999</v>
      </c>
      <c r="I15" s="81"/>
      <c r="J15" s="81"/>
      <c r="K15" s="81"/>
      <c r="L15" s="78"/>
      <c r="M15" s="78"/>
      <c r="N15" s="78"/>
    </row>
    <row r="16" spans="1:14" ht="15.75" thickBot="1" x14ac:dyDescent="0.3">
      <c r="A16" s="76" t="s">
        <v>31</v>
      </c>
      <c r="B16" s="77">
        <v>5927</v>
      </c>
      <c r="C16" s="76">
        <v>19</v>
      </c>
      <c r="D16" s="77">
        <v>1547134</v>
      </c>
      <c r="F16" s="78"/>
      <c r="G16" s="78"/>
      <c r="H16" s="78"/>
      <c r="I16" s="78"/>
      <c r="J16" s="78"/>
      <c r="K16" s="78"/>
      <c r="L16" s="78"/>
      <c r="M16" s="78"/>
      <c r="N16" s="78"/>
    </row>
    <row r="17" spans="1:14" x14ac:dyDescent="0.25">
      <c r="A17" s="76" t="s">
        <v>116</v>
      </c>
      <c r="B17" s="77">
        <v>5494</v>
      </c>
      <c r="C17" s="76">
        <v>11</v>
      </c>
      <c r="D17" s="77">
        <v>1320301</v>
      </c>
      <c r="F17" s="82"/>
      <c r="G17" s="82" t="s">
        <v>132</v>
      </c>
      <c r="H17" s="82" t="s">
        <v>56</v>
      </c>
      <c r="I17" s="82" t="s">
        <v>32</v>
      </c>
      <c r="J17" s="82" t="s">
        <v>133</v>
      </c>
      <c r="K17" s="82" t="s">
        <v>134</v>
      </c>
      <c r="L17" s="82" t="s">
        <v>135</v>
      </c>
      <c r="M17" s="82" t="s">
        <v>136</v>
      </c>
      <c r="N17" s="82" t="s">
        <v>137</v>
      </c>
    </row>
    <row r="18" spans="1:14" x14ac:dyDescent="0.25">
      <c r="A18" s="76" t="s">
        <v>76</v>
      </c>
      <c r="B18" s="77">
        <v>3283</v>
      </c>
      <c r="C18" s="76">
        <v>0</v>
      </c>
      <c r="D18" s="77">
        <v>948765</v>
      </c>
      <c r="F18" s="80" t="s">
        <v>138</v>
      </c>
      <c r="G18" s="80">
        <v>716434.66148356826</v>
      </c>
      <c r="H18" s="80">
        <v>238757.33242697973</v>
      </c>
      <c r="I18" s="80">
        <v>3.0006812951081985</v>
      </c>
      <c r="J18" s="80">
        <v>8.9602984329267017E-3</v>
      </c>
      <c r="K18" s="80">
        <v>207535.45614285331</v>
      </c>
      <c r="L18" s="80">
        <v>1225333.8668242833</v>
      </c>
      <c r="M18" s="80">
        <v>207535.45614285331</v>
      </c>
      <c r="N18" s="80">
        <v>1225333.8668242833</v>
      </c>
    </row>
    <row r="19" spans="1:14" x14ac:dyDescent="0.25">
      <c r="A19" s="76" t="s">
        <v>119</v>
      </c>
      <c r="B19" s="77">
        <v>5678</v>
      </c>
      <c r="C19" s="76">
        <v>9</v>
      </c>
      <c r="D19" s="77">
        <v>818945</v>
      </c>
      <c r="F19" s="80" t="s">
        <v>109</v>
      </c>
      <c r="G19" s="80">
        <v>107.68009434571236</v>
      </c>
      <c r="H19" s="80">
        <v>36.207094985736028</v>
      </c>
      <c r="I19" s="80">
        <v>2.9740053541476743</v>
      </c>
      <c r="J19" s="80">
        <v>9.4602222894475396E-3</v>
      </c>
      <c r="K19" s="80">
        <v>30.506498550190202</v>
      </c>
      <c r="L19" s="80">
        <v>184.85369014123452</v>
      </c>
      <c r="M19" s="80">
        <v>30.506498550190202</v>
      </c>
      <c r="N19" s="80">
        <v>184.85369014123452</v>
      </c>
    </row>
    <row r="20" spans="1:14" ht="15.75" thickBot="1" x14ac:dyDescent="0.3">
      <c r="F20" s="81" t="s">
        <v>110</v>
      </c>
      <c r="G20" s="81">
        <v>25010.948657288951</v>
      </c>
      <c r="H20" s="81">
        <v>6185.9241722786683</v>
      </c>
      <c r="I20" s="81">
        <v>4.0432032402485518</v>
      </c>
      <c r="J20" s="81">
        <v>1.0618542171941239E-3</v>
      </c>
      <c r="K20" s="81">
        <v>11825.963452558934</v>
      </c>
      <c r="L20" s="81">
        <v>38195.933862018966</v>
      </c>
      <c r="M20" s="81">
        <v>11825.963452558934</v>
      </c>
      <c r="N20" s="81">
        <v>38195.933862018966</v>
      </c>
    </row>
    <row r="21" spans="1:14" x14ac:dyDescent="0.25">
      <c r="B21" s="76"/>
      <c r="D21" s="76"/>
      <c r="F21" s="78"/>
      <c r="G21" s="78"/>
      <c r="H21" s="78"/>
      <c r="I21" s="78"/>
      <c r="J21" s="78"/>
      <c r="K21" s="78"/>
      <c r="L21" s="78"/>
      <c r="M21" s="78"/>
      <c r="N21" s="78"/>
    </row>
    <row r="22" spans="1:14" x14ac:dyDescent="0.25">
      <c r="B22" s="76"/>
      <c r="D22" s="76"/>
      <c r="F22" s="78"/>
      <c r="G22" s="78"/>
      <c r="H22" s="78"/>
      <c r="I22" s="78"/>
      <c r="J22" s="78"/>
      <c r="K22" s="78"/>
      <c r="L22" s="78"/>
      <c r="M22" s="78"/>
      <c r="N22" s="78"/>
    </row>
    <row r="23" spans="1:14" x14ac:dyDescent="0.25">
      <c r="B23" s="83"/>
      <c r="D23" s="76"/>
      <c r="F23" s="78"/>
      <c r="G23" s="78"/>
      <c r="H23" s="78"/>
      <c r="I23" s="78"/>
      <c r="J23" s="78"/>
      <c r="K23" s="78"/>
      <c r="L23" s="78"/>
      <c r="M23" s="78"/>
      <c r="N23" s="78"/>
    </row>
    <row r="24" spans="1:14" x14ac:dyDescent="0.25">
      <c r="B24" s="83"/>
      <c r="D24" s="76"/>
      <c r="F24" s="78" t="s">
        <v>139</v>
      </c>
      <c r="G24" s="78"/>
      <c r="H24" s="78"/>
      <c r="I24" s="78"/>
      <c r="J24" s="78"/>
      <c r="K24" s="78" t="s">
        <v>140</v>
      </c>
      <c r="L24" s="78"/>
      <c r="M24" s="78"/>
      <c r="N24" s="78"/>
    </row>
    <row r="25" spans="1:14" ht="15.75" thickBot="1" x14ac:dyDescent="0.3">
      <c r="B25" s="83"/>
      <c r="D25" s="76"/>
      <c r="F25" s="78"/>
      <c r="G25" s="78"/>
      <c r="H25" s="78"/>
      <c r="I25" s="78"/>
      <c r="J25" s="78"/>
      <c r="K25" s="78"/>
      <c r="L25" s="78"/>
      <c r="M25" s="78"/>
      <c r="N25" s="78"/>
    </row>
    <row r="26" spans="1:14" x14ac:dyDescent="0.25">
      <c r="B26" s="76"/>
      <c r="D26" s="76"/>
      <c r="F26" s="82" t="s">
        <v>141</v>
      </c>
      <c r="G26" s="82" t="s">
        <v>142</v>
      </c>
      <c r="H26" s="82" t="s">
        <v>143</v>
      </c>
      <c r="I26" s="82" t="s">
        <v>144</v>
      </c>
      <c r="J26" s="78"/>
      <c r="K26" s="82" t="s">
        <v>107</v>
      </c>
      <c r="L26" s="82" t="s">
        <v>111</v>
      </c>
      <c r="M26" s="78"/>
      <c r="N26" s="78"/>
    </row>
    <row r="27" spans="1:14" x14ac:dyDescent="0.25">
      <c r="B27" s="76"/>
      <c r="D27" s="76"/>
      <c r="F27" s="80">
        <v>1</v>
      </c>
      <c r="G27" s="80">
        <v>1497083.9728977825</v>
      </c>
      <c r="H27" s="80">
        <v>574065.02710221754</v>
      </c>
      <c r="I27" s="80">
        <v>1.6515068092233576</v>
      </c>
      <c r="J27" s="78"/>
      <c r="K27" s="80">
        <v>2.7777777777777777</v>
      </c>
      <c r="L27" s="80">
        <v>700024</v>
      </c>
      <c r="M27" s="78"/>
      <c r="N27" s="78"/>
    </row>
    <row r="28" spans="1:14" x14ac:dyDescent="0.25">
      <c r="B28" s="76"/>
      <c r="D28" s="76"/>
      <c r="F28" s="80">
        <v>2</v>
      </c>
      <c r="G28" s="80">
        <v>1734821.4414260208</v>
      </c>
      <c r="H28" s="80">
        <v>-266186.44142602081</v>
      </c>
      <c r="I28" s="80">
        <v>-0.76578209746912773</v>
      </c>
      <c r="J28" s="78"/>
      <c r="K28" s="80">
        <v>8.3333333333333321</v>
      </c>
      <c r="L28" s="80">
        <v>732188</v>
      </c>
      <c r="M28" s="78"/>
      <c r="N28" s="78"/>
    </row>
    <row r="29" spans="1:14" x14ac:dyDescent="0.25">
      <c r="B29" s="76"/>
      <c r="D29" s="76"/>
      <c r="F29" s="80">
        <v>3</v>
      </c>
      <c r="G29" s="80">
        <v>1471231.7632728226</v>
      </c>
      <c r="H29" s="80">
        <v>309170.2367271774</v>
      </c>
      <c r="I29" s="80">
        <v>0.88944061571131805</v>
      </c>
      <c r="J29" s="78"/>
      <c r="K29" s="80">
        <v>13.888888888888889</v>
      </c>
      <c r="L29" s="80">
        <v>818945</v>
      </c>
      <c r="M29" s="78"/>
      <c r="N29" s="78"/>
    </row>
    <row r="30" spans="1:14" x14ac:dyDescent="0.25">
      <c r="B30" s="76"/>
      <c r="D30" s="76"/>
      <c r="F30" s="80">
        <v>4</v>
      </c>
      <c r="G30" s="80">
        <v>2165728.0122284782</v>
      </c>
      <c r="H30" s="80">
        <v>183908.98777152179</v>
      </c>
      <c r="I30" s="80">
        <v>0.52908108183354297</v>
      </c>
      <c r="J30" s="78"/>
      <c r="K30" s="80">
        <v>19.444444444444443</v>
      </c>
      <c r="L30" s="80">
        <v>881976</v>
      </c>
      <c r="M30" s="78"/>
      <c r="N30" s="78"/>
    </row>
    <row r="31" spans="1:14" x14ac:dyDescent="0.25">
      <c r="B31" s="76"/>
      <c r="D31" s="76"/>
      <c r="F31" s="80">
        <v>5</v>
      </c>
      <c r="G31" s="80">
        <v>1106027.8602957055</v>
      </c>
      <c r="H31" s="80">
        <v>-36223.860295705497</v>
      </c>
      <c r="I31" s="80">
        <v>-0.10421110694844864</v>
      </c>
      <c r="J31" s="78"/>
      <c r="K31" s="80">
        <v>25</v>
      </c>
      <c r="L31" s="80">
        <v>948765</v>
      </c>
      <c r="M31" s="78"/>
      <c r="N31" s="78"/>
    </row>
    <row r="32" spans="1:14" x14ac:dyDescent="0.25">
      <c r="B32" s="76"/>
      <c r="D32" s="76"/>
      <c r="F32" s="80">
        <v>6</v>
      </c>
      <c r="G32" s="80">
        <v>570485.40455829958</v>
      </c>
      <c r="H32" s="80">
        <v>161702.59544170042</v>
      </c>
      <c r="I32" s="80">
        <v>0.46519631894159419</v>
      </c>
      <c r="J32" s="78"/>
      <c r="K32" s="80">
        <v>30.555555555555557</v>
      </c>
      <c r="L32" s="80">
        <v>1069804</v>
      </c>
      <c r="M32" s="78"/>
      <c r="N32" s="78"/>
    </row>
    <row r="33" spans="1:14" x14ac:dyDescent="0.25">
      <c r="B33" s="76"/>
      <c r="D33" s="76"/>
      <c r="F33" s="80">
        <v>7</v>
      </c>
      <c r="G33" s="80">
        <v>995142.11824247206</v>
      </c>
      <c r="H33" s="80">
        <v>-113166.11824247206</v>
      </c>
      <c r="I33" s="80">
        <v>-0.3255634919866664</v>
      </c>
      <c r="J33" s="78"/>
      <c r="K33" s="80">
        <v>36.111111111111107</v>
      </c>
      <c r="L33" s="80">
        <v>1320301</v>
      </c>
      <c r="M33" s="78"/>
      <c r="N33" s="78"/>
    </row>
    <row r="34" spans="1:14" x14ac:dyDescent="0.25">
      <c r="B34" s="76"/>
      <c r="D34" s="76"/>
      <c r="F34" s="80">
        <v>8</v>
      </c>
      <c r="G34" s="80">
        <v>731803.7482059215</v>
      </c>
      <c r="H34" s="80">
        <v>-31779.748205921496</v>
      </c>
      <c r="I34" s="80">
        <v>-9.1426002420694041E-2</v>
      </c>
      <c r="J34" s="78"/>
      <c r="K34" s="80">
        <v>41.666666666666664</v>
      </c>
      <c r="L34" s="80">
        <v>1391848</v>
      </c>
      <c r="M34" s="78"/>
      <c r="N34" s="78"/>
    </row>
    <row r="35" spans="1:14" x14ac:dyDescent="0.25">
      <c r="B35" s="76"/>
      <c r="D35" s="76"/>
      <c r="F35" s="80">
        <v>9</v>
      </c>
      <c r="G35" s="80">
        <v>1615866.3097662092</v>
      </c>
      <c r="H35" s="80">
        <v>-224018.30976620922</v>
      </c>
      <c r="I35" s="80">
        <v>-0.64447013230737316</v>
      </c>
      <c r="J35" s="78"/>
      <c r="K35" s="80">
        <v>47.222222222222221</v>
      </c>
      <c r="L35" s="80">
        <v>1442750</v>
      </c>
      <c r="M35" s="78"/>
      <c r="N35" s="78"/>
    </row>
    <row r="36" spans="1:14" x14ac:dyDescent="0.25">
      <c r="B36" s="76"/>
      <c r="D36" s="76"/>
      <c r="F36" s="80">
        <v>10</v>
      </c>
      <c r="G36" s="80">
        <v>1945140.8454702916</v>
      </c>
      <c r="H36" s="80">
        <v>36659.154529708438</v>
      </c>
      <c r="I36" s="80">
        <v>0.10546338910731896</v>
      </c>
      <c r="J36" s="78"/>
      <c r="K36" s="80">
        <v>52.777777777777779</v>
      </c>
      <c r="L36" s="80">
        <v>1468635</v>
      </c>
      <c r="M36" s="78"/>
      <c r="N36" s="78"/>
    </row>
    <row r="37" spans="1:14" x14ac:dyDescent="0.25">
      <c r="B37" s="76"/>
      <c r="D37" s="76"/>
      <c r="F37" s="80">
        <v>11</v>
      </c>
      <c r="G37" s="80">
        <v>1663674.0658325886</v>
      </c>
      <c r="H37" s="80">
        <v>806307.93416741141</v>
      </c>
      <c r="I37" s="80">
        <v>2.3196379865363075</v>
      </c>
      <c r="J37" s="78"/>
      <c r="K37" s="80">
        <v>58.333333333333336</v>
      </c>
      <c r="L37" s="80">
        <v>1538353</v>
      </c>
      <c r="M37" s="78"/>
      <c r="N37" s="78"/>
    </row>
    <row r="38" spans="1:14" x14ac:dyDescent="0.25">
      <c r="A38" s="74"/>
      <c r="B38" s="84"/>
      <c r="C38" s="84"/>
      <c r="D38" s="84"/>
      <c r="F38" s="80">
        <v>12</v>
      </c>
      <c r="G38" s="80">
        <v>1556640.0520529505</v>
      </c>
      <c r="H38" s="80">
        <v>203102.94794704951</v>
      </c>
      <c r="I38" s="80">
        <v>0.58429948816262545</v>
      </c>
      <c r="J38" s="78"/>
      <c r="K38" s="80">
        <v>63.888888888888886</v>
      </c>
      <c r="L38" s="80">
        <v>1547134</v>
      </c>
      <c r="M38" s="78"/>
      <c r="N38" s="78"/>
    </row>
    <row r="39" spans="1:14" x14ac:dyDescent="0.25">
      <c r="A39" s="75"/>
      <c r="B39" s="84"/>
      <c r="C39" s="84"/>
      <c r="D39" s="84"/>
      <c r="F39" s="80">
        <v>13</v>
      </c>
      <c r="G39" s="80">
        <v>1547487.2440335648</v>
      </c>
      <c r="H39" s="80">
        <v>-9134.2440335648134</v>
      </c>
      <c r="I39" s="80">
        <v>-2.627797463065808E-2</v>
      </c>
      <c r="J39" s="78"/>
      <c r="K39" s="80">
        <v>69.444444444444429</v>
      </c>
      <c r="L39" s="80">
        <v>1759743</v>
      </c>
      <c r="M39" s="78"/>
      <c r="N39" s="78"/>
    </row>
    <row r="40" spans="1:14" x14ac:dyDescent="0.25">
      <c r="F40" s="80">
        <v>14</v>
      </c>
      <c r="G40" s="80">
        <v>1636401.8351940399</v>
      </c>
      <c r="H40" s="80">
        <v>-193651.83519403986</v>
      </c>
      <c r="I40" s="80">
        <v>-0.55710992543116522</v>
      </c>
      <c r="J40" s="78"/>
      <c r="K40" s="80">
        <v>75</v>
      </c>
      <c r="L40" s="80">
        <v>1780402</v>
      </c>
      <c r="M40" s="78"/>
      <c r="N40" s="78"/>
    </row>
    <row r="41" spans="1:14" x14ac:dyDescent="0.25">
      <c r="F41" s="80">
        <v>15</v>
      </c>
      <c r="G41" s="80">
        <v>1829862.6051590955</v>
      </c>
      <c r="H41" s="80">
        <v>-282728.60515909549</v>
      </c>
      <c r="I41" s="80">
        <v>-0.81337164700564046</v>
      </c>
      <c r="J41" s="78"/>
      <c r="K41" s="80">
        <v>80.555555555555543</v>
      </c>
      <c r="L41" s="80">
        <v>1981800</v>
      </c>
      <c r="M41" s="78"/>
      <c r="N41" s="78"/>
    </row>
    <row r="42" spans="1:14" x14ac:dyDescent="0.25">
      <c r="F42" s="80">
        <v>16</v>
      </c>
      <c r="G42" s="80">
        <v>1583149.5350490904</v>
      </c>
      <c r="H42" s="80">
        <v>-262848.53504909039</v>
      </c>
      <c r="I42" s="80">
        <v>-0.75617939594613615</v>
      </c>
      <c r="J42" s="78"/>
      <c r="K42" s="80">
        <v>86.1111111111111</v>
      </c>
      <c r="L42" s="80">
        <v>2071149</v>
      </c>
      <c r="M42" s="78"/>
      <c r="N42" s="78"/>
    </row>
    <row r="43" spans="1:14" x14ac:dyDescent="0.25">
      <c r="F43" s="80">
        <v>17</v>
      </c>
      <c r="G43" s="80">
        <v>1069948.4112205419</v>
      </c>
      <c r="H43" s="80">
        <v>-121183.41122054192</v>
      </c>
      <c r="I43" s="80">
        <v>-0.34862815072690939</v>
      </c>
      <c r="J43" s="78"/>
      <c r="K43" s="80">
        <v>91.666666666666657</v>
      </c>
      <c r="L43" s="80">
        <v>2349637</v>
      </c>
      <c r="M43" s="78"/>
      <c r="N43" s="78"/>
    </row>
    <row r="44" spans="1:14" ht="15.75" thickBot="1" x14ac:dyDescent="0.3">
      <c r="F44" s="81">
        <v>18</v>
      </c>
      <c r="G44" s="81">
        <v>1552940.7750941236</v>
      </c>
      <c r="H44" s="81">
        <v>-733995.77509412356</v>
      </c>
      <c r="I44" s="81">
        <v>-2.1116057646432416</v>
      </c>
      <c r="J44" s="78"/>
      <c r="K44" s="81">
        <v>97.222222222222214</v>
      </c>
      <c r="L44" s="81">
        <v>2469982</v>
      </c>
      <c r="M44" s="78"/>
      <c r="N44" s="78"/>
    </row>
  </sheetData>
  <printOptions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23"/>
  <sheetViews>
    <sheetView workbookViewId="0"/>
  </sheetViews>
  <sheetFormatPr defaultRowHeight="15" x14ac:dyDescent="0.25"/>
  <cols>
    <col min="1" max="1" width="17.5703125" style="78" bestFit="1" customWidth="1"/>
    <col min="2" max="3" width="12" style="78" bestFit="1" customWidth="1"/>
    <col min="4" max="16384" width="9.140625" style="78"/>
  </cols>
  <sheetData>
    <row r="1" spans="1:6" x14ac:dyDescent="0.25">
      <c r="A1" s="85" t="s">
        <v>145</v>
      </c>
      <c r="B1" s="85" t="s">
        <v>145</v>
      </c>
      <c r="C1" s="85"/>
      <c r="E1" s="86" t="s">
        <v>146</v>
      </c>
    </row>
    <row r="2" spans="1:6" x14ac:dyDescent="0.25">
      <c r="A2" s="78">
        <v>10.29796751732647</v>
      </c>
      <c r="B2" s="78">
        <v>7.6730464368301909</v>
      </c>
      <c r="C2" s="78">
        <v>12.389858764217934</v>
      </c>
      <c r="E2" s="78">
        <v>9.3670326148276217</v>
      </c>
    </row>
    <row r="3" spans="1:6" x14ac:dyDescent="0.25">
      <c r="A3" s="78">
        <v>15.001420504413545</v>
      </c>
      <c r="B3" s="78">
        <v>8.6600073498266283</v>
      </c>
      <c r="C3" s="78">
        <v>7.0921248859667685</v>
      </c>
      <c r="E3" s="78">
        <v>9.4227755450992845</v>
      </c>
    </row>
    <row r="4" spans="1:6" x14ac:dyDescent="0.25">
      <c r="A4" s="78">
        <v>9.7000850271433592</v>
      </c>
      <c r="B4" s="78">
        <v>11.329965471086325</v>
      </c>
      <c r="C4" s="78">
        <v>9.2137975368677871</v>
      </c>
      <c r="E4" s="78">
        <v>7.1215720506734215</v>
      </c>
    </row>
    <row r="5" spans="1:6" x14ac:dyDescent="0.25">
      <c r="A5" s="78">
        <v>10.46191189539968</v>
      </c>
      <c r="B5" s="78">
        <v>10.702284523868002</v>
      </c>
      <c r="C5" s="78">
        <v>10.690746446707635</v>
      </c>
      <c r="E5" s="78">
        <v>10.485738382849377</v>
      </c>
    </row>
    <row r="6" spans="1:6" x14ac:dyDescent="0.25">
      <c r="A6" s="78">
        <v>14.226285454933532</v>
      </c>
      <c r="B6" s="78">
        <v>13.92461060982896</v>
      </c>
      <c r="C6" s="78">
        <v>8.1449991537374444</v>
      </c>
      <c r="E6" s="78">
        <v>8.6600073498266283</v>
      </c>
    </row>
    <row r="7" spans="1:6" x14ac:dyDescent="0.25">
      <c r="A7" s="78">
        <v>16.485388439614326</v>
      </c>
      <c r="B7" s="78">
        <v>12.363562998652924</v>
      </c>
      <c r="C7" s="78">
        <v>13.185532477800734</v>
      </c>
      <c r="E7" s="78">
        <v>4.5991839922498912</v>
      </c>
    </row>
    <row r="8" spans="1:6" x14ac:dyDescent="0.25">
      <c r="A8" s="78">
        <v>9.8858606886642519</v>
      </c>
      <c r="B8" s="78">
        <v>11.420786475136993</v>
      </c>
      <c r="C8" s="78">
        <v>7.163229181751376</v>
      </c>
      <c r="E8" s="78">
        <v>7.0921248859667685</v>
      </c>
    </row>
    <row r="9" spans="1:6" x14ac:dyDescent="0.25">
      <c r="A9" s="78">
        <v>7.270315361674875</v>
      </c>
      <c r="B9" s="78">
        <v>6.502151589083951</v>
      </c>
      <c r="C9" s="78">
        <v>10.617677642367198</v>
      </c>
      <c r="E9" s="78">
        <v>13.43524334311951</v>
      </c>
    </row>
    <row r="10" spans="1:6" x14ac:dyDescent="0.25">
      <c r="A10" s="78">
        <v>11.9126707684336</v>
      </c>
      <c r="B10" s="78">
        <v>8.2376652951643337</v>
      </c>
      <c r="C10" s="78">
        <v>13.714380909514148</v>
      </c>
      <c r="E10" s="78">
        <v>8.6600073498266283</v>
      </c>
    </row>
    <row r="11" spans="1:6" x14ac:dyDescent="0.25">
      <c r="A11" s="78">
        <v>7.1215720506734215</v>
      </c>
      <c r="B11" s="78">
        <v>10.886791440279922</v>
      </c>
      <c r="C11" s="78">
        <v>7.6577601046301425</v>
      </c>
      <c r="E11" s="78">
        <v>10.124616690300172</v>
      </c>
    </row>
    <row r="12" spans="1:6" x14ac:dyDescent="0.25">
      <c r="A12" s="78">
        <v>4.7653759591048583</v>
      </c>
      <c r="B12" s="78">
        <v>17.802918844390661</v>
      </c>
      <c r="C12" s="78">
        <v>10.485738382849377</v>
      </c>
    </row>
    <row r="13" spans="1:6" x14ac:dyDescent="0.25">
      <c r="A13" s="78">
        <v>8.6529508078092476</v>
      </c>
      <c r="B13" s="78">
        <v>12.851497811207082</v>
      </c>
      <c r="C13" s="78">
        <v>10.124616690300172</v>
      </c>
      <c r="E13" s="78">
        <f>AVERAGE(E2:E11)</f>
        <v>8.8968302204739302</v>
      </c>
      <c r="F13" s="78" t="s">
        <v>147</v>
      </c>
    </row>
    <row r="14" spans="1:6" x14ac:dyDescent="0.25">
      <c r="A14" s="78">
        <v>9.3670326148276217</v>
      </c>
      <c r="B14" s="78">
        <v>6.8296788210864179</v>
      </c>
      <c r="C14" s="78">
        <v>8.2135284426476574</v>
      </c>
    </row>
    <row r="15" spans="1:6" x14ac:dyDescent="0.25">
      <c r="A15" s="78">
        <v>9.4586005414021201</v>
      </c>
      <c r="B15" s="78">
        <v>9.7074110069661401</v>
      </c>
      <c r="C15" s="78">
        <v>7.3749390846933238</v>
      </c>
    </row>
    <row r="16" spans="1:6" x14ac:dyDescent="0.25">
      <c r="A16" s="78">
        <v>13.448681127338205</v>
      </c>
      <c r="B16" s="78">
        <v>16.878290150780231</v>
      </c>
      <c r="C16" s="78">
        <v>13.243451374146389</v>
      </c>
    </row>
    <row r="17" spans="1:3" x14ac:dyDescent="0.25">
      <c r="A17" s="78">
        <v>5.944899637834169</v>
      </c>
      <c r="B17" s="78">
        <v>12.263018359371927</v>
      </c>
      <c r="C17" s="78">
        <v>8.5843192007450853</v>
      </c>
    </row>
    <row r="18" spans="1:3" x14ac:dyDescent="0.25">
      <c r="A18" s="78">
        <v>7.6150286329357186</v>
      </c>
      <c r="B18" s="78">
        <v>6.525398273661267</v>
      </c>
      <c r="C18" s="78">
        <v>4.5991839922498912</v>
      </c>
    </row>
    <row r="19" spans="1:3" x14ac:dyDescent="0.25">
      <c r="A19" s="78">
        <v>13.367699719092343</v>
      </c>
      <c r="B19" s="78">
        <v>10.129817863125936</v>
      </c>
      <c r="C19" s="78">
        <v>7.4897946231067181</v>
      </c>
    </row>
    <row r="20" spans="1:3" x14ac:dyDescent="0.25">
      <c r="A20" s="78">
        <v>13.43524334311951</v>
      </c>
      <c r="B20" s="78">
        <v>13.912318788934499</v>
      </c>
      <c r="C20" s="78">
        <v>9.4227755450992845</v>
      </c>
    </row>
    <row r="21" spans="1:3" x14ac:dyDescent="0.25">
      <c r="A21" s="78">
        <v>9.8309363036241848</v>
      </c>
      <c r="B21" s="78">
        <v>4.2863360047340393</v>
      </c>
      <c r="C21" s="78">
        <v>8.5396436841256218</v>
      </c>
    </row>
    <row r="23" spans="1:3" x14ac:dyDescent="0.25">
      <c r="A23" s="78" t="s">
        <v>148</v>
      </c>
      <c r="C23" s="78">
        <f>AVERAGE(A2:C21)</f>
        <v>10.151426377215103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2"/>
  <sheetViews>
    <sheetView showGridLines="0" workbookViewId="0">
      <selection activeCell="E24" sqref="E24"/>
    </sheetView>
  </sheetViews>
  <sheetFormatPr defaultRowHeight="15" x14ac:dyDescent="0.25"/>
  <cols>
    <col min="1" max="1" width="10.140625" style="88" customWidth="1"/>
    <col min="2" max="2" width="13.5703125" style="88" customWidth="1"/>
    <col min="3" max="3" width="11.85546875" style="88" customWidth="1"/>
    <col min="4" max="4" width="9.140625" style="88"/>
    <col min="5" max="5" width="35.140625" style="88" bestFit="1" customWidth="1"/>
    <col min="6" max="6" width="12.7109375" style="88" bestFit="1" customWidth="1"/>
    <col min="7" max="7" width="12" style="88" bestFit="1" customWidth="1"/>
    <col min="8" max="260" width="9.140625" style="88"/>
    <col min="261" max="261" width="28.28515625" style="88" customWidth="1"/>
    <col min="262" max="262" width="12.5703125" style="88" bestFit="1" customWidth="1"/>
    <col min="263" max="263" width="12" style="88" bestFit="1" customWidth="1"/>
    <col min="264" max="516" width="9.140625" style="88"/>
    <col min="517" max="517" width="28.28515625" style="88" customWidth="1"/>
    <col min="518" max="518" width="12.5703125" style="88" bestFit="1" customWidth="1"/>
    <col min="519" max="519" width="12" style="88" bestFit="1" customWidth="1"/>
    <col min="520" max="772" width="9.140625" style="88"/>
    <col min="773" max="773" width="28.28515625" style="88" customWidth="1"/>
    <col min="774" max="774" width="12.5703125" style="88" bestFit="1" customWidth="1"/>
    <col min="775" max="775" width="12" style="88" bestFit="1" customWidth="1"/>
    <col min="776" max="1028" width="9.140625" style="88"/>
    <col min="1029" max="1029" width="28.28515625" style="88" customWidth="1"/>
    <col min="1030" max="1030" width="12.5703125" style="88" bestFit="1" customWidth="1"/>
    <col min="1031" max="1031" width="12" style="88" bestFit="1" customWidth="1"/>
    <col min="1032" max="1284" width="9.140625" style="88"/>
    <col min="1285" max="1285" width="28.28515625" style="88" customWidth="1"/>
    <col min="1286" max="1286" width="12.5703125" style="88" bestFit="1" customWidth="1"/>
    <col min="1287" max="1287" width="12" style="88" bestFit="1" customWidth="1"/>
    <col min="1288" max="1540" width="9.140625" style="88"/>
    <col min="1541" max="1541" width="28.28515625" style="88" customWidth="1"/>
    <col min="1542" max="1542" width="12.5703125" style="88" bestFit="1" customWidth="1"/>
    <col min="1543" max="1543" width="12" style="88" bestFit="1" customWidth="1"/>
    <col min="1544" max="1796" width="9.140625" style="88"/>
    <col min="1797" max="1797" width="28.28515625" style="88" customWidth="1"/>
    <col min="1798" max="1798" width="12.5703125" style="88" bestFit="1" customWidth="1"/>
    <col min="1799" max="1799" width="12" style="88" bestFit="1" customWidth="1"/>
    <col min="1800" max="2052" width="9.140625" style="88"/>
    <col min="2053" max="2053" width="28.28515625" style="88" customWidth="1"/>
    <col min="2054" max="2054" width="12.5703125" style="88" bestFit="1" customWidth="1"/>
    <col min="2055" max="2055" width="12" style="88" bestFit="1" customWidth="1"/>
    <col min="2056" max="2308" width="9.140625" style="88"/>
    <col min="2309" max="2309" width="28.28515625" style="88" customWidth="1"/>
    <col min="2310" max="2310" width="12.5703125" style="88" bestFit="1" customWidth="1"/>
    <col min="2311" max="2311" width="12" style="88" bestFit="1" customWidth="1"/>
    <col min="2312" max="2564" width="9.140625" style="88"/>
    <col min="2565" max="2565" width="28.28515625" style="88" customWidth="1"/>
    <col min="2566" max="2566" width="12.5703125" style="88" bestFit="1" customWidth="1"/>
    <col min="2567" max="2567" width="12" style="88" bestFit="1" customWidth="1"/>
    <col min="2568" max="2820" width="9.140625" style="88"/>
    <col min="2821" max="2821" width="28.28515625" style="88" customWidth="1"/>
    <col min="2822" max="2822" width="12.5703125" style="88" bestFit="1" customWidth="1"/>
    <col min="2823" max="2823" width="12" style="88" bestFit="1" customWidth="1"/>
    <col min="2824" max="3076" width="9.140625" style="88"/>
    <col min="3077" max="3077" width="28.28515625" style="88" customWidth="1"/>
    <col min="3078" max="3078" width="12.5703125" style="88" bestFit="1" customWidth="1"/>
    <col min="3079" max="3079" width="12" style="88" bestFit="1" customWidth="1"/>
    <col min="3080" max="3332" width="9.140625" style="88"/>
    <col min="3333" max="3333" width="28.28515625" style="88" customWidth="1"/>
    <col min="3334" max="3334" width="12.5703125" style="88" bestFit="1" customWidth="1"/>
    <col min="3335" max="3335" width="12" style="88" bestFit="1" customWidth="1"/>
    <col min="3336" max="3588" width="9.140625" style="88"/>
    <col min="3589" max="3589" width="28.28515625" style="88" customWidth="1"/>
    <col min="3590" max="3590" width="12.5703125" style="88" bestFit="1" customWidth="1"/>
    <col min="3591" max="3591" width="12" style="88" bestFit="1" customWidth="1"/>
    <col min="3592" max="3844" width="9.140625" style="88"/>
    <col min="3845" max="3845" width="28.28515625" style="88" customWidth="1"/>
    <col min="3846" max="3846" width="12.5703125" style="88" bestFit="1" customWidth="1"/>
    <col min="3847" max="3847" width="12" style="88" bestFit="1" customWidth="1"/>
    <col min="3848" max="4100" width="9.140625" style="88"/>
    <col min="4101" max="4101" width="28.28515625" style="88" customWidth="1"/>
    <col min="4102" max="4102" width="12.5703125" style="88" bestFit="1" customWidth="1"/>
    <col min="4103" max="4103" width="12" style="88" bestFit="1" customWidth="1"/>
    <col min="4104" max="4356" width="9.140625" style="88"/>
    <col min="4357" max="4357" width="28.28515625" style="88" customWidth="1"/>
    <col min="4358" max="4358" width="12.5703125" style="88" bestFit="1" customWidth="1"/>
    <col min="4359" max="4359" width="12" style="88" bestFit="1" customWidth="1"/>
    <col min="4360" max="4612" width="9.140625" style="88"/>
    <col min="4613" max="4613" width="28.28515625" style="88" customWidth="1"/>
    <col min="4614" max="4614" width="12.5703125" style="88" bestFit="1" customWidth="1"/>
    <col min="4615" max="4615" width="12" style="88" bestFit="1" customWidth="1"/>
    <col min="4616" max="4868" width="9.140625" style="88"/>
    <col min="4869" max="4869" width="28.28515625" style="88" customWidth="1"/>
    <col min="4870" max="4870" width="12.5703125" style="88" bestFit="1" customWidth="1"/>
    <col min="4871" max="4871" width="12" style="88" bestFit="1" customWidth="1"/>
    <col min="4872" max="5124" width="9.140625" style="88"/>
    <col min="5125" max="5125" width="28.28515625" style="88" customWidth="1"/>
    <col min="5126" max="5126" width="12.5703125" style="88" bestFit="1" customWidth="1"/>
    <col min="5127" max="5127" width="12" style="88" bestFit="1" customWidth="1"/>
    <col min="5128" max="5380" width="9.140625" style="88"/>
    <col min="5381" max="5381" width="28.28515625" style="88" customWidth="1"/>
    <col min="5382" max="5382" width="12.5703125" style="88" bestFit="1" customWidth="1"/>
    <col min="5383" max="5383" width="12" style="88" bestFit="1" customWidth="1"/>
    <col min="5384" max="5636" width="9.140625" style="88"/>
    <col min="5637" max="5637" width="28.28515625" style="88" customWidth="1"/>
    <col min="5638" max="5638" width="12.5703125" style="88" bestFit="1" customWidth="1"/>
    <col min="5639" max="5639" width="12" style="88" bestFit="1" customWidth="1"/>
    <col min="5640" max="5892" width="9.140625" style="88"/>
    <col min="5893" max="5893" width="28.28515625" style="88" customWidth="1"/>
    <col min="5894" max="5894" width="12.5703125" style="88" bestFit="1" customWidth="1"/>
    <col min="5895" max="5895" width="12" style="88" bestFit="1" customWidth="1"/>
    <col min="5896" max="6148" width="9.140625" style="88"/>
    <col min="6149" max="6149" width="28.28515625" style="88" customWidth="1"/>
    <col min="6150" max="6150" width="12.5703125" style="88" bestFit="1" customWidth="1"/>
    <col min="6151" max="6151" width="12" style="88" bestFit="1" customWidth="1"/>
    <col min="6152" max="6404" width="9.140625" style="88"/>
    <col min="6405" max="6405" width="28.28515625" style="88" customWidth="1"/>
    <col min="6406" max="6406" width="12.5703125" style="88" bestFit="1" customWidth="1"/>
    <col min="6407" max="6407" width="12" style="88" bestFit="1" customWidth="1"/>
    <col min="6408" max="6660" width="9.140625" style="88"/>
    <col min="6661" max="6661" width="28.28515625" style="88" customWidth="1"/>
    <col min="6662" max="6662" width="12.5703125" style="88" bestFit="1" customWidth="1"/>
    <col min="6663" max="6663" width="12" style="88" bestFit="1" customWidth="1"/>
    <col min="6664" max="6916" width="9.140625" style="88"/>
    <col min="6917" max="6917" width="28.28515625" style="88" customWidth="1"/>
    <col min="6918" max="6918" width="12.5703125" style="88" bestFit="1" customWidth="1"/>
    <col min="6919" max="6919" width="12" style="88" bestFit="1" customWidth="1"/>
    <col min="6920" max="7172" width="9.140625" style="88"/>
    <col min="7173" max="7173" width="28.28515625" style="88" customWidth="1"/>
    <col min="7174" max="7174" width="12.5703125" style="88" bestFit="1" customWidth="1"/>
    <col min="7175" max="7175" width="12" style="88" bestFit="1" customWidth="1"/>
    <col min="7176" max="7428" width="9.140625" style="88"/>
    <col min="7429" max="7429" width="28.28515625" style="88" customWidth="1"/>
    <col min="7430" max="7430" width="12.5703125" style="88" bestFit="1" customWidth="1"/>
    <col min="7431" max="7431" width="12" style="88" bestFit="1" customWidth="1"/>
    <col min="7432" max="7684" width="9.140625" style="88"/>
    <col min="7685" max="7685" width="28.28515625" style="88" customWidth="1"/>
    <col min="7686" max="7686" width="12.5703125" style="88" bestFit="1" customWidth="1"/>
    <col min="7687" max="7687" width="12" style="88" bestFit="1" customWidth="1"/>
    <col min="7688" max="7940" width="9.140625" style="88"/>
    <col min="7941" max="7941" width="28.28515625" style="88" customWidth="1"/>
    <col min="7942" max="7942" width="12.5703125" style="88" bestFit="1" customWidth="1"/>
    <col min="7943" max="7943" width="12" style="88" bestFit="1" customWidth="1"/>
    <col min="7944" max="8196" width="9.140625" style="88"/>
    <col min="8197" max="8197" width="28.28515625" style="88" customWidth="1"/>
    <col min="8198" max="8198" width="12.5703125" style="88" bestFit="1" customWidth="1"/>
    <col min="8199" max="8199" width="12" style="88" bestFit="1" customWidth="1"/>
    <col min="8200" max="8452" width="9.140625" style="88"/>
    <col min="8453" max="8453" width="28.28515625" style="88" customWidth="1"/>
    <col min="8454" max="8454" width="12.5703125" style="88" bestFit="1" customWidth="1"/>
    <col min="8455" max="8455" width="12" style="88" bestFit="1" customWidth="1"/>
    <col min="8456" max="8708" width="9.140625" style="88"/>
    <col min="8709" max="8709" width="28.28515625" style="88" customWidth="1"/>
    <col min="8710" max="8710" width="12.5703125" style="88" bestFit="1" customWidth="1"/>
    <col min="8711" max="8711" width="12" style="88" bestFit="1" customWidth="1"/>
    <col min="8712" max="8964" width="9.140625" style="88"/>
    <col min="8965" max="8965" width="28.28515625" style="88" customWidth="1"/>
    <col min="8966" max="8966" width="12.5703125" style="88" bestFit="1" customWidth="1"/>
    <col min="8967" max="8967" width="12" style="88" bestFit="1" customWidth="1"/>
    <col min="8968" max="9220" width="9.140625" style="88"/>
    <col min="9221" max="9221" width="28.28515625" style="88" customWidth="1"/>
    <col min="9222" max="9222" width="12.5703125" style="88" bestFit="1" customWidth="1"/>
    <col min="9223" max="9223" width="12" style="88" bestFit="1" customWidth="1"/>
    <col min="9224" max="9476" width="9.140625" style="88"/>
    <col min="9477" max="9477" width="28.28515625" style="88" customWidth="1"/>
    <col min="9478" max="9478" width="12.5703125" style="88" bestFit="1" customWidth="1"/>
    <col min="9479" max="9479" width="12" style="88" bestFit="1" customWidth="1"/>
    <col min="9480" max="9732" width="9.140625" style="88"/>
    <col min="9733" max="9733" width="28.28515625" style="88" customWidth="1"/>
    <col min="9734" max="9734" width="12.5703125" style="88" bestFit="1" customWidth="1"/>
    <col min="9735" max="9735" width="12" style="88" bestFit="1" customWidth="1"/>
    <col min="9736" max="9988" width="9.140625" style="88"/>
    <col min="9989" max="9989" width="28.28515625" style="88" customWidth="1"/>
    <col min="9990" max="9990" width="12.5703125" style="88" bestFit="1" customWidth="1"/>
    <col min="9991" max="9991" width="12" style="88" bestFit="1" customWidth="1"/>
    <col min="9992" max="10244" width="9.140625" style="88"/>
    <col min="10245" max="10245" width="28.28515625" style="88" customWidth="1"/>
    <col min="10246" max="10246" width="12.5703125" style="88" bestFit="1" customWidth="1"/>
    <col min="10247" max="10247" width="12" style="88" bestFit="1" customWidth="1"/>
    <col min="10248" max="10500" width="9.140625" style="88"/>
    <col min="10501" max="10501" width="28.28515625" style="88" customWidth="1"/>
    <col min="10502" max="10502" width="12.5703125" style="88" bestFit="1" customWidth="1"/>
    <col min="10503" max="10503" width="12" style="88" bestFit="1" customWidth="1"/>
    <col min="10504" max="10756" width="9.140625" style="88"/>
    <col min="10757" max="10757" width="28.28515625" style="88" customWidth="1"/>
    <col min="10758" max="10758" width="12.5703125" style="88" bestFit="1" customWidth="1"/>
    <col min="10759" max="10759" width="12" style="88" bestFit="1" customWidth="1"/>
    <col min="10760" max="11012" width="9.140625" style="88"/>
    <col min="11013" max="11013" width="28.28515625" style="88" customWidth="1"/>
    <col min="11014" max="11014" width="12.5703125" style="88" bestFit="1" customWidth="1"/>
    <col min="11015" max="11015" width="12" style="88" bestFit="1" customWidth="1"/>
    <col min="11016" max="11268" width="9.140625" style="88"/>
    <col min="11269" max="11269" width="28.28515625" style="88" customWidth="1"/>
    <col min="11270" max="11270" width="12.5703125" style="88" bestFit="1" customWidth="1"/>
    <col min="11271" max="11271" width="12" style="88" bestFit="1" customWidth="1"/>
    <col min="11272" max="11524" width="9.140625" style="88"/>
    <col min="11525" max="11525" width="28.28515625" style="88" customWidth="1"/>
    <col min="11526" max="11526" width="12.5703125" style="88" bestFit="1" customWidth="1"/>
    <col min="11527" max="11527" width="12" style="88" bestFit="1" customWidth="1"/>
    <col min="11528" max="11780" width="9.140625" style="88"/>
    <col min="11781" max="11781" width="28.28515625" style="88" customWidth="1"/>
    <col min="11782" max="11782" width="12.5703125" style="88" bestFit="1" customWidth="1"/>
    <col min="11783" max="11783" width="12" style="88" bestFit="1" customWidth="1"/>
    <col min="11784" max="12036" width="9.140625" style="88"/>
    <col min="12037" max="12037" width="28.28515625" style="88" customWidth="1"/>
    <col min="12038" max="12038" width="12.5703125" style="88" bestFit="1" customWidth="1"/>
    <col min="12039" max="12039" width="12" style="88" bestFit="1" customWidth="1"/>
    <col min="12040" max="12292" width="9.140625" style="88"/>
    <col min="12293" max="12293" width="28.28515625" style="88" customWidth="1"/>
    <col min="12294" max="12294" width="12.5703125" style="88" bestFit="1" customWidth="1"/>
    <col min="12295" max="12295" width="12" style="88" bestFit="1" customWidth="1"/>
    <col min="12296" max="12548" width="9.140625" style="88"/>
    <col min="12549" max="12549" width="28.28515625" style="88" customWidth="1"/>
    <col min="12550" max="12550" width="12.5703125" style="88" bestFit="1" customWidth="1"/>
    <col min="12551" max="12551" width="12" style="88" bestFit="1" customWidth="1"/>
    <col min="12552" max="12804" width="9.140625" style="88"/>
    <col min="12805" max="12805" width="28.28515625" style="88" customWidth="1"/>
    <col min="12806" max="12806" width="12.5703125" style="88" bestFit="1" customWidth="1"/>
    <col min="12807" max="12807" width="12" style="88" bestFit="1" customWidth="1"/>
    <col min="12808" max="13060" width="9.140625" style="88"/>
    <col min="13061" max="13061" width="28.28515625" style="88" customWidth="1"/>
    <col min="13062" max="13062" width="12.5703125" style="88" bestFit="1" customWidth="1"/>
    <col min="13063" max="13063" width="12" style="88" bestFit="1" customWidth="1"/>
    <col min="13064" max="13316" width="9.140625" style="88"/>
    <col min="13317" max="13317" width="28.28515625" style="88" customWidth="1"/>
    <col min="13318" max="13318" width="12.5703125" style="88" bestFit="1" customWidth="1"/>
    <col min="13319" max="13319" width="12" style="88" bestFit="1" customWidth="1"/>
    <col min="13320" max="13572" width="9.140625" style="88"/>
    <col min="13573" max="13573" width="28.28515625" style="88" customWidth="1"/>
    <col min="13574" max="13574" width="12.5703125" style="88" bestFit="1" customWidth="1"/>
    <col min="13575" max="13575" width="12" style="88" bestFit="1" customWidth="1"/>
    <col min="13576" max="13828" width="9.140625" style="88"/>
    <col min="13829" max="13829" width="28.28515625" style="88" customWidth="1"/>
    <col min="13830" max="13830" width="12.5703125" style="88" bestFit="1" customWidth="1"/>
    <col min="13831" max="13831" width="12" style="88" bestFit="1" customWidth="1"/>
    <col min="13832" max="14084" width="9.140625" style="88"/>
    <col min="14085" max="14085" width="28.28515625" style="88" customWidth="1"/>
    <col min="14086" max="14086" width="12.5703125" style="88" bestFit="1" customWidth="1"/>
    <col min="14087" max="14087" width="12" style="88" bestFit="1" customWidth="1"/>
    <col min="14088" max="14340" width="9.140625" style="88"/>
    <col min="14341" max="14341" width="28.28515625" style="88" customWidth="1"/>
    <col min="14342" max="14342" width="12.5703125" style="88" bestFit="1" customWidth="1"/>
    <col min="14343" max="14343" width="12" style="88" bestFit="1" customWidth="1"/>
    <col min="14344" max="14596" width="9.140625" style="88"/>
    <col min="14597" max="14597" width="28.28515625" style="88" customWidth="1"/>
    <col min="14598" max="14598" width="12.5703125" style="88" bestFit="1" customWidth="1"/>
    <col min="14599" max="14599" width="12" style="88" bestFit="1" customWidth="1"/>
    <col min="14600" max="14852" width="9.140625" style="88"/>
    <col min="14853" max="14853" width="28.28515625" style="88" customWidth="1"/>
    <col min="14854" max="14854" width="12.5703125" style="88" bestFit="1" customWidth="1"/>
    <col min="14855" max="14855" width="12" style="88" bestFit="1" customWidth="1"/>
    <col min="14856" max="15108" width="9.140625" style="88"/>
    <col min="15109" max="15109" width="28.28515625" style="88" customWidth="1"/>
    <col min="15110" max="15110" width="12.5703125" style="88" bestFit="1" customWidth="1"/>
    <col min="15111" max="15111" width="12" style="88" bestFit="1" customWidth="1"/>
    <col min="15112" max="15364" width="9.140625" style="88"/>
    <col min="15365" max="15365" width="28.28515625" style="88" customWidth="1"/>
    <col min="15366" max="15366" width="12.5703125" style="88" bestFit="1" customWidth="1"/>
    <col min="15367" max="15367" width="12" style="88" bestFit="1" customWidth="1"/>
    <col min="15368" max="15620" width="9.140625" style="88"/>
    <col min="15621" max="15621" width="28.28515625" style="88" customWidth="1"/>
    <col min="15622" max="15622" width="12.5703125" style="88" bestFit="1" customWidth="1"/>
    <col min="15623" max="15623" width="12" style="88" bestFit="1" customWidth="1"/>
    <col min="15624" max="15876" width="9.140625" style="88"/>
    <col min="15877" max="15877" width="28.28515625" style="88" customWidth="1"/>
    <col min="15878" max="15878" width="12.5703125" style="88" bestFit="1" customWidth="1"/>
    <col min="15879" max="15879" width="12" style="88" bestFit="1" customWidth="1"/>
    <col min="15880" max="16132" width="9.140625" style="88"/>
    <col min="16133" max="16133" width="28.28515625" style="88" customWidth="1"/>
    <col min="16134" max="16134" width="12.5703125" style="88" bestFit="1" customWidth="1"/>
    <col min="16135" max="16135" width="12" style="88" bestFit="1" customWidth="1"/>
    <col min="16136" max="16384" width="9.140625" style="88"/>
  </cols>
  <sheetData>
    <row r="1" spans="1:7" x14ac:dyDescent="0.25">
      <c r="A1" s="92" t="s">
        <v>149</v>
      </c>
      <c r="B1" s="92" t="s">
        <v>150</v>
      </c>
      <c r="C1" s="92" t="s">
        <v>151</v>
      </c>
      <c r="E1" s="78" t="s">
        <v>152</v>
      </c>
      <c r="F1" s="78"/>
      <c r="G1" s="78"/>
    </row>
    <row r="2" spans="1:7" ht="15.75" thickBot="1" x14ac:dyDescent="0.3">
      <c r="A2" s="88">
        <v>1</v>
      </c>
      <c r="B2" s="88">
        <v>71</v>
      </c>
      <c r="C2" s="88">
        <v>69</v>
      </c>
      <c r="E2" s="78"/>
      <c r="F2" s="78"/>
      <c r="G2" s="78"/>
    </row>
    <row r="3" spans="1:7" x14ac:dyDescent="0.25">
      <c r="A3" s="88">
        <v>2</v>
      </c>
      <c r="B3" s="88">
        <v>63</v>
      </c>
      <c r="C3" s="88">
        <v>61</v>
      </c>
      <c r="E3" s="82"/>
      <c r="F3" s="82" t="s">
        <v>150</v>
      </c>
      <c r="G3" s="82" t="s">
        <v>151</v>
      </c>
    </row>
    <row r="4" spans="1:7" x14ac:dyDescent="0.25">
      <c r="A4" s="88">
        <v>3</v>
      </c>
      <c r="B4" s="88">
        <v>68</v>
      </c>
      <c r="C4" s="88">
        <v>70</v>
      </c>
      <c r="E4" s="80" t="s">
        <v>35</v>
      </c>
      <c r="F4" s="93">
        <v>69.61904761904762</v>
      </c>
      <c r="G4" s="95">
        <v>71.095238095238102</v>
      </c>
    </row>
    <row r="5" spans="1:7" x14ac:dyDescent="0.25">
      <c r="A5" s="88">
        <v>4</v>
      </c>
      <c r="B5" s="88">
        <v>67</v>
      </c>
      <c r="C5" s="88">
        <v>68</v>
      </c>
      <c r="E5" s="80" t="s">
        <v>87</v>
      </c>
      <c r="F5" s="93">
        <v>16.647619047619081</v>
      </c>
      <c r="G5" s="95">
        <v>48.790476190476326</v>
      </c>
    </row>
    <row r="6" spans="1:7" x14ac:dyDescent="0.25">
      <c r="A6" s="88">
        <v>5</v>
      </c>
      <c r="B6" s="88">
        <v>66</v>
      </c>
      <c r="C6" s="88">
        <v>61</v>
      </c>
      <c r="E6" s="80" t="s">
        <v>88</v>
      </c>
      <c r="F6" s="80">
        <v>21</v>
      </c>
      <c r="G6" s="80">
        <v>21</v>
      </c>
    </row>
    <row r="7" spans="1:7" x14ac:dyDescent="0.25">
      <c r="A7" s="88">
        <v>6</v>
      </c>
      <c r="B7" s="88">
        <v>63</v>
      </c>
      <c r="C7" s="88">
        <v>60</v>
      </c>
      <c r="E7" s="80" t="s">
        <v>153</v>
      </c>
      <c r="F7" s="93">
        <v>0.96274299245159534</v>
      </c>
      <c r="G7" s="80"/>
    </row>
    <row r="8" spans="1:7" x14ac:dyDescent="0.25">
      <c r="A8" s="88">
        <v>7</v>
      </c>
      <c r="B8" s="88">
        <v>76</v>
      </c>
      <c r="C8" s="88">
        <v>83</v>
      </c>
      <c r="E8" s="80" t="s">
        <v>154</v>
      </c>
      <c r="F8" s="80">
        <v>0</v>
      </c>
      <c r="G8" s="80"/>
    </row>
    <row r="9" spans="1:7" x14ac:dyDescent="0.25">
      <c r="A9" s="88">
        <v>8</v>
      </c>
      <c r="B9" s="88">
        <v>70</v>
      </c>
      <c r="C9" s="88">
        <v>72</v>
      </c>
      <c r="E9" s="80" t="s">
        <v>1</v>
      </c>
      <c r="F9" s="80">
        <v>20</v>
      </c>
      <c r="G9" s="80"/>
    </row>
    <row r="10" spans="1:7" x14ac:dyDescent="0.25">
      <c r="A10" s="88">
        <v>9</v>
      </c>
      <c r="B10" s="88">
        <v>69</v>
      </c>
      <c r="C10" s="88">
        <v>71</v>
      </c>
      <c r="E10" s="80" t="s">
        <v>32</v>
      </c>
      <c r="F10" s="93">
        <v>-2.0815216047793523</v>
      </c>
      <c r="G10" s="80"/>
    </row>
    <row r="11" spans="1:7" x14ac:dyDescent="0.25">
      <c r="A11" s="88">
        <v>10</v>
      </c>
      <c r="B11" s="88">
        <v>73</v>
      </c>
      <c r="C11" s="88">
        <v>77</v>
      </c>
      <c r="E11" s="80" t="s">
        <v>155</v>
      </c>
      <c r="F11" s="93">
        <v>2.5222394778852152E-2</v>
      </c>
      <c r="G11" s="80"/>
    </row>
    <row r="12" spans="1:7" x14ac:dyDescent="0.25">
      <c r="A12" s="88">
        <v>11</v>
      </c>
      <c r="B12" s="88">
        <v>71</v>
      </c>
      <c r="C12" s="88">
        <v>72</v>
      </c>
      <c r="E12" s="80" t="s">
        <v>156</v>
      </c>
      <c r="F12" s="93">
        <v>1.7247182182137983</v>
      </c>
      <c r="G12" s="80"/>
    </row>
    <row r="13" spans="1:7" x14ac:dyDescent="0.25">
      <c r="A13" s="88">
        <v>12</v>
      </c>
      <c r="B13" s="88">
        <v>66</v>
      </c>
      <c r="C13" s="88">
        <v>66</v>
      </c>
      <c r="E13" s="80" t="s">
        <v>157</v>
      </c>
      <c r="F13" s="93">
        <v>5.0444789557704303E-2</v>
      </c>
      <c r="G13" s="80"/>
    </row>
    <row r="14" spans="1:7" ht="15.75" thickBot="1" x14ac:dyDescent="0.3">
      <c r="A14" s="88">
        <v>13</v>
      </c>
      <c r="B14" s="88">
        <v>70</v>
      </c>
      <c r="C14" s="88">
        <v>71</v>
      </c>
      <c r="E14" s="81" t="s">
        <v>158</v>
      </c>
      <c r="F14" s="94">
        <v>2.0859634412955419</v>
      </c>
      <c r="G14" s="81"/>
    </row>
    <row r="15" spans="1:7" x14ac:dyDescent="0.25">
      <c r="A15" s="88">
        <v>14</v>
      </c>
      <c r="B15" s="88">
        <v>78</v>
      </c>
      <c r="C15" s="88">
        <v>86</v>
      </c>
    </row>
    <row r="16" spans="1:7" x14ac:dyDescent="0.25">
      <c r="A16" s="88">
        <v>15</v>
      </c>
      <c r="B16" s="88">
        <v>68</v>
      </c>
      <c r="C16" s="88">
        <v>70</v>
      </c>
    </row>
    <row r="17" spans="1:3" x14ac:dyDescent="0.25">
      <c r="A17" s="88">
        <v>16</v>
      </c>
      <c r="B17" s="88">
        <v>75</v>
      </c>
      <c r="C17" s="88">
        <v>78</v>
      </c>
    </row>
    <row r="18" spans="1:3" x14ac:dyDescent="0.25">
      <c r="A18" s="88">
        <v>17</v>
      </c>
      <c r="B18" s="88">
        <v>65</v>
      </c>
      <c r="C18" s="88">
        <v>63</v>
      </c>
    </row>
    <row r="19" spans="1:3" x14ac:dyDescent="0.25">
      <c r="A19" s="88">
        <v>18</v>
      </c>
      <c r="B19" s="88">
        <v>67</v>
      </c>
      <c r="C19" s="88">
        <v>68</v>
      </c>
    </row>
    <row r="20" spans="1:3" x14ac:dyDescent="0.25">
      <c r="A20" s="88">
        <v>19</v>
      </c>
      <c r="B20" s="88">
        <v>71</v>
      </c>
      <c r="C20" s="88">
        <v>77</v>
      </c>
    </row>
    <row r="21" spans="1:3" x14ac:dyDescent="0.25">
      <c r="A21" s="88">
        <v>20</v>
      </c>
      <c r="B21" s="88">
        <v>74</v>
      </c>
      <c r="C21" s="88">
        <v>78</v>
      </c>
    </row>
    <row r="22" spans="1:3" x14ac:dyDescent="0.25">
      <c r="A22" s="88">
        <v>21</v>
      </c>
      <c r="B22" s="88">
        <v>71</v>
      </c>
      <c r="C22" s="88">
        <v>72</v>
      </c>
    </row>
  </sheetData>
  <printOptions gridLinesSet="0"/>
  <pageMargins left="0.75" right="0.75" top="1" bottom="1" header="0.5" footer="0.5"/>
  <headerFooter alignWithMargins="0">
    <oddHeader>&amp;F</oddHeader>
    <oddFooter>Page &amp;P</oddFooter>
  </headerFooter>
  <tableParts count="1">
    <tablePart r:id="rId1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5"/>
  <sheetViews>
    <sheetView workbookViewId="0"/>
  </sheetViews>
  <sheetFormatPr defaultRowHeight="15" x14ac:dyDescent="0.25"/>
  <cols>
    <col min="1" max="1" width="9.28515625" style="88" bestFit="1" customWidth="1"/>
    <col min="2" max="3" width="12" style="88" bestFit="1" customWidth="1"/>
    <col min="4" max="4" width="9.140625" style="88"/>
    <col min="5" max="5" width="28.28515625" style="88" customWidth="1"/>
    <col min="6" max="6" width="9.85546875" style="88" customWidth="1"/>
    <col min="7" max="256" width="9.140625" style="88"/>
    <col min="257" max="257" width="9.28515625" style="88" bestFit="1" customWidth="1"/>
    <col min="258" max="259" width="12" style="88" bestFit="1" customWidth="1"/>
    <col min="260" max="260" width="9.140625" style="88"/>
    <col min="261" max="261" width="28.28515625" style="88" customWidth="1"/>
    <col min="262" max="262" width="9.85546875" style="88" customWidth="1"/>
    <col min="263" max="512" width="9.140625" style="88"/>
    <col min="513" max="513" width="9.28515625" style="88" bestFit="1" customWidth="1"/>
    <col min="514" max="515" width="12" style="88" bestFit="1" customWidth="1"/>
    <col min="516" max="516" width="9.140625" style="88"/>
    <col min="517" max="517" width="28.28515625" style="88" customWidth="1"/>
    <col min="518" max="518" width="9.85546875" style="88" customWidth="1"/>
    <col min="519" max="768" width="9.140625" style="88"/>
    <col min="769" max="769" width="9.28515625" style="88" bestFit="1" customWidth="1"/>
    <col min="770" max="771" width="12" style="88" bestFit="1" customWidth="1"/>
    <col min="772" max="772" width="9.140625" style="88"/>
    <col min="773" max="773" width="28.28515625" style="88" customWidth="1"/>
    <col min="774" max="774" width="9.85546875" style="88" customWidth="1"/>
    <col min="775" max="1024" width="9.140625" style="88"/>
    <col min="1025" max="1025" width="9.28515625" style="88" bestFit="1" customWidth="1"/>
    <col min="1026" max="1027" width="12" style="88" bestFit="1" customWidth="1"/>
    <col min="1028" max="1028" width="9.140625" style="88"/>
    <col min="1029" max="1029" width="28.28515625" style="88" customWidth="1"/>
    <col min="1030" max="1030" width="9.85546875" style="88" customWidth="1"/>
    <col min="1031" max="1280" width="9.140625" style="88"/>
    <col min="1281" max="1281" width="9.28515625" style="88" bestFit="1" customWidth="1"/>
    <col min="1282" max="1283" width="12" style="88" bestFit="1" customWidth="1"/>
    <col min="1284" max="1284" width="9.140625" style="88"/>
    <col min="1285" max="1285" width="28.28515625" style="88" customWidth="1"/>
    <col min="1286" max="1286" width="9.85546875" style="88" customWidth="1"/>
    <col min="1287" max="1536" width="9.140625" style="88"/>
    <col min="1537" max="1537" width="9.28515625" style="88" bestFit="1" customWidth="1"/>
    <col min="1538" max="1539" width="12" style="88" bestFit="1" customWidth="1"/>
    <col min="1540" max="1540" width="9.140625" style="88"/>
    <col min="1541" max="1541" width="28.28515625" style="88" customWidth="1"/>
    <col min="1542" max="1542" width="9.85546875" style="88" customWidth="1"/>
    <col min="1543" max="1792" width="9.140625" style="88"/>
    <col min="1793" max="1793" width="9.28515625" style="88" bestFit="1" customWidth="1"/>
    <col min="1794" max="1795" width="12" style="88" bestFit="1" customWidth="1"/>
    <col min="1796" max="1796" width="9.140625" style="88"/>
    <col min="1797" max="1797" width="28.28515625" style="88" customWidth="1"/>
    <col min="1798" max="1798" width="9.85546875" style="88" customWidth="1"/>
    <col min="1799" max="2048" width="9.140625" style="88"/>
    <col min="2049" max="2049" width="9.28515625" style="88" bestFit="1" customWidth="1"/>
    <col min="2050" max="2051" width="12" style="88" bestFit="1" customWidth="1"/>
    <col min="2052" max="2052" width="9.140625" style="88"/>
    <col min="2053" max="2053" width="28.28515625" style="88" customWidth="1"/>
    <col min="2054" max="2054" width="9.85546875" style="88" customWidth="1"/>
    <col min="2055" max="2304" width="9.140625" style="88"/>
    <col min="2305" max="2305" width="9.28515625" style="88" bestFit="1" customWidth="1"/>
    <col min="2306" max="2307" width="12" style="88" bestFit="1" customWidth="1"/>
    <col min="2308" max="2308" width="9.140625" style="88"/>
    <col min="2309" max="2309" width="28.28515625" style="88" customWidth="1"/>
    <col min="2310" max="2310" width="9.85546875" style="88" customWidth="1"/>
    <col min="2311" max="2560" width="9.140625" style="88"/>
    <col min="2561" max="2561" width="9.28515625" style="88" bestFit="1" customWidth="1"/>
    <col min="2562" max="2563" width="12" style="88" bestFit="1" customWidth="1"/>
    <col min="2564" max="2564" width="9.140625" style="88"/>
    <col min="2565" max="2565" width="28.28515625" style="88" customWidth="1"/>
    <col min="2566" max="2566" width="9.85546875" style="88" customWidth="1"/>
    <col min="2567" max="2816" width="9.140625" style="88"/>
    <col min="2817" max="2817" width="9.28515625" style="88" bestFit="1" customWidth="1"/>
    <col min="2818" max="2819" width="12" style="88" bestFit="1" customWidth="1"/>
    <col min="2820" max="2820" width="9.140625" style="88"/>
    <col min="2821" max="2821" width="28.28515625" style="88" customWidth="1"/>
    <col min="2822" max="2822" width="9.85546875" style="88" customWidth="1"/>
    <col min="2823" max="3072" width="9.140625" style="88"/>
    <col min="3073" max="3073" width="9.28515625" style="88" bestFit="1" customWidth="1"/>
    <col min="3074" max="3075" width="12" style="88" bestFit="1" customWidth="1"/>
    <col min="3076" max="3076" width="9.140625" style="88"/>
    <col min="3077" max="3077" width="28.28515625" style="88" customWidth="1"/>
    <col min="3078" max="3078" width="9.85546875" style="88" customWidth="1"/>
    <col min="3079" max="3328" width="9.140625" style="88"/>
    <col min="3329" max="3329" width="9.28515625" style="88" bestFit="1" customWidth="1"/>
    <col min="3330" max="3331" width="12" style="88" bestFit="1" customWidth="1"/>
    <col min="3332" max="3332" width="9.140625" style="88"/>
    <col min="3333" max="3333" width="28.28515625" style="88" customWidth="1"/>
    <col min="3334" max="3334" width="9.85546875" style="88" customWidth="1"/>
    <col min="3335" max="3584" width="9.140625" style="88"/>
    <col min="3585" max="3585" width="9.28515625" style="88" bestFit="1" customWidth="1"/>
    <col min="3586" max="3587" width="12" style="88" bestFit="1" customWidth="1"/>
    <col min="3588" max="3588" width="9.140625" style="88"/>
    <col min="3589" max="3589" width="28.28515625" style="88" customWidth="1"/>
    <col min="3590" max="3590" width="9.85546875" style="88" customWidth="1"/>
    <col min="3591" max="3840" width="9.140625" style="88"/>
    <col min="3841" max="3841" width="9.28515625" style="88" bestFit="1" customWidth="1"/>
    <col min="3842" max="3843" width="12" style="88" bestFit="1" customWidth="1"/>
    <col min="3844" max="3844" width="9.140625" style="88"/>
    <col min="3845" max="3845" width="28.28515625" style="88" customWidth="1"/>
    <col min="3846" max="3846" width="9.85546875" style="88" customWidth="1"/>
    <col min="3847" max="4096" width="9.140625" style="88"/>
    <col min="4097" max="4097" width="9.28515625" style="88" bestFit="1" customWidth="1"/>
    <col min="4098" max="4099" width="12" style="88" bestFit="1" customWidth="1"/>
    <col min="4100" max="4100" width="9.140625" style="88"/>
    <col min="4101" max="4101" width="28.28515625" style="88" customWidth="1"/>
    <col min="4102" max="4102" width="9.85546875" style="88" customWidth="1"/>
    <col min="4103" max="4352" width="9.140625" style="88"/>
    <col min="4353" max="4353" width="9.28515625" style="88" bestFit="1" customWidth="1"/>
    <col min="4354" max="4355" width="12" style="88" bestFit="1" customWidth="1"/>
    <col min="4356" max="4356" width="9.140625" style="88"/>
    <col min="4357" max="4357" width="28.28515625" style="88" customWidth="1"/>
    <col min="4358" max="4358" width="9.85546875" style="88" customWidth="1"/>
    <col min="4359" max="4608" width="9.140625" style="88"/>
    <col min="4609" max="4609" width="9.28515625" style="88" bestFit="1" customWidth="1"/>
    <col min="4610" max="4611" width="12" style="88" bestFit="1" customWidth="1"/>
    <col min="4612" max="4612" width="9.140625" style="88"/>
    <col min="4613" max="4613" width="28.28515625" style="88" customWidth="1"/>
    <col min="4614" max="4614" width="9.85546875" style="88" customWidth="1"/>
    <col min="4615" max="4864" width="9.140625" style="88"/>
    <col min="4865" max="4865" width="9.28515625" style="88" bestFit="1" customWidth="1"/>
    <col min="4866" max="4867" width="12" style="88" bestFit="1" customWidth="1"/>
    <col min="4868" max="4868" width="9.140625" style="88"/>
    <col min="4869" max="4869" width="28.28515625" style="88" customWidth="1"/>
    <col min="4870" max="4870" width="9.85546875" style="88" customWidth="1"/>
    <col min="4871" max="5120" width="9.140625" style="88"/>
    <col min="5121" max="5121" width="9.28515625" style="88" bestFit="1" customWidth="1"/>
    <col min="5122" max="5123" width="12" style="88" bestFit="1" customWidth="1"/>
    <col min="5124" max="5124" width="9.140625" style="88"/>
    <col min="5125" max="5125" width="28.28515625" style="88" customWidth="1"/>
    <col min="5126" max="5126" width="9.85546875" style="88" customWidth="1"/>
    <col min="5127" max="5376" width="9.140625" style="88"/>
    <col min="5377" max="5377" width="9.28515625" style="88" bestFit="1" customWidth="1"/>
    <col min="5378" max="5379" width="12" style="88" bestFit="1" customWidth="1"/>
    <col min="5380" max="5380" width="9.140625" style="88"/>
    <col min="5381" max="5381" width="28.28515625" style="88" customWidth="1"/>
    <col min="5382" max="5382" width="9.85546875" style="88" customWidth="1"/>
    <col min="5383" max="5632" width="9.140625" style="88"/>
    <col min="5633" max="5633" width="9.28515625" style="88" bestFit="1" customWidth="1"/>
    <col min="5634" max="5635" width="12" style="88" bestFit="1" customWidth="1"/>
    <col min="5636" max="5636" width="9.140625" style="88"/>
    <col min="5637" max="5637" width="28.28515625" style="88" customWidth="1"/>
    <col min="5638" max="5638" width="9.85546875" style="88" customWidth="1"/>
    <col min="5639" max="5888" width="9.140625" style="88"/>
    <col min="5889" max="5889" width="9.28515625" style="88" bestFit="1" customWidth="1"/>
    <col min="5890" max="5891" width="12" style="88" bestFit="1" customWidth="1"/>
    <col min="5892" max="5892" width="9.140625" style="88"/>
    <col min="5893" max="5893" width="28.28515625" style="88" customWidth="1"/>
    <col min="5894" max="5894" width="9.85546875" style="88" customWidth="1"/>
    <col min="5895" max="6144" width="9.140625" style="88"/>
    <col min="6145" max="6145" width="9.28515625" style="88" bestFit="1" customWidth="1"/>
    <col min="6146" max="6147" width="12" style="88" bestFit="1" customWidth="1"/>
    <col min="6148" max="6148" width="9.140625" style="88"/>
    <col min="6149" max="6149" width="28.28515625" style="88" customWidth="1"/>
    <col min="6150" max="6150" width="9.85546875" style="88" customWidth="1"/>
    <col min="6151" max="6400" width="9.140625" style="88"/>
    <col min="6401" max="6401" width="9.28515625" style="88" bestFit="1" customWidth="1"/>
    <col min="6402" max="6403" width="12" style="88" bestFit="1" customWidth="1"/>
    <col min="6404" max="6404" width="9.140625" style="88"/>
    <col min="6405" max="6405" width="28.28515625" style="88" customWidth="1"/>
    <col min="6406" max="6406" width="9.85546875" style="88" customWidth="1"/>
    <col min="6407" max="6656" width="9.140625" style="88"/>
    <col min="6657" max="6657" width="9.28515625" style="88" bestFit="1" customWidth="1"/>
    <col min="6658" max="6659" width="12" style="88" bestFit="1" customWidth="1"/>
    <col min="6660" max="6660" width="9.140625" style="88"/>
    <col min="6661" max="6661" width="28.28515625" style="88" customWidth="1"/>
    <col min="6662" max="6662" width="9.85546875" style="88" customWidth="1"/>
    <col min="6663" max="6912" width="9.140625" style="88"/>
    <col min="6913" max="6913" width="9.28515625" style="88" bestFit="1" customWidth="1"/>
    <col min="6914" max="6915" width="12" style="88" bestFit="1" customWidth="1"/>
    <col min="6916" max="6916" width="9.140625" style="88"/>
    <col min="6917" max="6917" width="28.28515625" style="88" customWidth="1"/>
    <col min="6918" max="6918" width="9.85546875" style="88" customWidth="1"/>
    <col min="6919" max="7168" width="9.140625" style="88"/>
    <col min="7169" max="7169" width="9.28515625" style="88" bestFit="1" customWidth="1"/>
    <col min="7170" max="7171" width="12" style="88" bestFit="1" customWidth="1"/>
    <col min="7172" max="7172" width="9.140625" style="88"/>
    <col min="7173" max="7173" width="28.28515625" style="88" customWidth="1"/>
    <col min="7174" max="7174" width="9.85546875" style="88" customWidth="1"/>
    <col min="7175" max="7424" width="9.140625" style="88"/>
    <col min="7425" max="7425" width="9.28515625" style="88" bestFit="1" customWidth="1"/>
    <col min="7426" max="7427" width="12" style="88" bestFit="1" customWidth="1"/>
    <col min="7428" max="7428" width="9.140625" style="88"/>
    <col min="7429" max="7429" width="28.28515625" style="88" customWidth="1"/>
    <col min="7430" max="7430" width="9.85546875" style="88" customWidth="1"/>
    <col min="7431" max="7680" width="9.140625" style="88"/>
    <col min="7681" max="7681" width="9.28515625" style="88" bestFit="1" customWidth="1"/>
    <col min="7682" max="7683" width="12" style="88" bestFit="1" customWidth="1"/>
    <col min="7684" max="7684" width="9.140625" style="88"/>
    <col min="7685" max="7685" width="28.28515625" style="88" customWidth="1"/>
    <col min="7686" max="7686" width="9.85546875" style="88" customWidth="1"/>
    <col min="7687" max="7936" width="9.140625" style="88"/>
    <col min="7937" max="7937" width="9.28515625" style="88" bestFit="1" customWidth="1"/>
    <col min="7938" max="7939" width="12" style="88" bestFit="1" customWidth="1"/>
    <col min="7940" max="7940" width="9.140625" style="88"/>
    <col min="7941" max="7941" width="28.28515625" style="88" customWidth="1"/>
    <col min="7942" max="7942" width="9.85546875" style="88" customWidth="1"/>
    <col min="7943" max="8192" width="9.140625" style="88"/>
    <col min="8193" max="8193" width="9.28515625" style="88" bestFit="1" customWidth="1"/>
    <col min="8194" max="8195" width="12" style="88" bestFit="1" customWidth="1"/>
    <col min="8196" max="8196" width="9.140625" style="88"/>
    <col min="8197" max="8197" width="28.28515625" style="88" customWidth="1"/>
    <col min="8198" max="8198" width="9.85546875" style="88" customWidth="1"/>
    <col min="8199" max="8448" width="9.140625" style="88"/>
    <col min="8449" max="8449" width="9.28515625" style="88" bestFit="1" customWidth="1"/>
    <col min="8450" max="8451" width="12" style="88" bestFit="1" customWidth="1"/>
    <col min="8452" max="8452" width="9.140625" style="88"/>
    <col min="8453" max="8453" width="28.28515625" style="88" customWidth="1"/>
    <col min="8454" max="8454" width="9.85546875" style="88" customWidth="1"/>
    <col min="8455" max="8704" width="9.140625" style="88"/>
    <col min="8705" max="8705" width="9.28515625" style="88" bestFit="1" customWidth="1"/>
    <col min="8706" max="8707" width="12" style="88" bestFit="1" customWidth="1"/>
    <col min="8708" max="8708" width="9.140625" style="88"/>
    <col min="8709" max="8709" width="28.28515625" style="88" customWidth="1"/>
    <col min="8710" max="8710" width="9.85546875" style="88" customWidth="1"/>
    <col min="8711" max="8960" width="9.140625" style="88"/>
    <col min="8961" max="8961" width="9.28515625" style="88" bestFit="1" customWidth="1"/>
    <col min="8962" max="8963" width="12" style="88" bestFit="1" customWidth="1"/>
    <col min="8964" max="8964" width="9.140625" style="88"/>
    <col min="8965" max="8965" width="28.28515625" style="88" customWidth="1"/>
    <col min="8966" max="8966" width="9.85546875" style="88" customWidth="1"/>
    <col min="8967" max="9216" width="9.140625" style="88"/>
    <col min="9217" max="9217" width="9.28515625" style="88" bestFit="1" customWidth="1"/>
    <col min="9218" max="9219" width="12" style="88" bestFit="1" customWidth="1"/>
    <col min="9220" max="9220" width="9.140625" style="88"/>
    <col min="9221" max="9221" width="28.28515625" style="88" customWidth="1"/>
    <col min="9222" max="9222" width="9.85546875" style="88" customWidth="1"/>
    <col min="9223" max="9472" width="9.140625" style="88"/>
    <col min="9473" max="9473" width="9.28515625" style="88" bestFit="1" customWidth="1"/>
    <col min="9474" max="9475" width="12" style="88" bestFit="1" customWidth="1"/>
    <col min="9476" max="9476" width="9.140625" style="88"/>
    <col min="9477" max="9477" width="28.28515625" style="88" customWidth="1"/>
    <col min="9478" max="9478" width="9.85546875" style="88" customWidth="1"/>
    <col min="9479" max="9728" width="9.140625" style="88"/>
    <col min="9729" max="9729" width="9.28515625" style="88" bestFit="1" customWidth="1"/>
    <col min="9730" max="9731" width="12" style="88" bestFit="1" customWidth="1"/>
    <col min="9732" max="9732" width="9.140625" style="88"/>
    <col min="9733" max="9733" width="28.28515625" style="88" customWidth="1"/>
    <col min="9734" max="9734" width="9.85546875" style="88" customWidth="1"/>
    <col min="9735" max="9984" width="9.140625" style="88"/>
    <col min="9985" max="9985" width="9.28515625" style="88" bestFit="1" customWidth="1"/>
    <col min="9986" max="9987" width="12" style="88" bestFit="1" customWidth="1"/>
    <col min="9988" max="9988" width="9.140625" style="88"/>
    <col min="9989" max="9989" width="28.28515625" style="88" customWidth="1"/>
    <col min="9990" max="9990" width="9.85546875" style="88" customWidth="1"/>
    <col min="9991" max="10240" width="9.140625" style="88"/>
    <col min="10241" max="10241" width="9.28515625" style="88" bestFit="1" customWidth="1"/>
    <col min="10242" max="10243" width="12" style="88" bestFit="1" customWidth="1"/>
    <col min="10244" max="10244" width="9.140625" style="88"/>
    <col min="10245" max="10245" width="28.28515625" style="88" customWidth="1"/>
    <col min="10246" max="10246" width="9.85546875" style="88" customWidth="1"/>
    <col min="10247" max="10496" width="9.140625" style="88"/>
    <col min="10497" max="10497" width="9.28515625" style="88" bestFit="1" customWidth="1"/>
    <col min="10498" max="10499" width="12" style="88" bestFit="1" customWidth="1"/>
    <col min="10500" max="10500" width="9.140625" style="88"/>
    <col min="10501" max="10501" width="28.28515625" style="88" customWidth="1"/>
    <col min="10502" max="10502" width="9.85546875" style="88" customWidth="1"/>
    <col min="10503" max="10752" width="9.140625" style="88"/>
    <col min="10753" max="10753" width="9.28515625" style="88" bestFit="1" customWidth="1"/>
    <col min="10754" max="10755" width="12" style="88" bestFit="1" customWidth="1"/>
    <col min="10756" max="10756" width="9.140625" style="88"/>
    <col min="10757" max="10757" width="28.28515625" style="88" customWidth="1"/>
    <col min="10758" max="10758" width="9.85546875" style="88" customWidth="1"/>
    <col min="10759" max="11008" width="9.140625" style="88"/>
    <col min="11009" max="11009" width="9.28515625" style="88" bestFit="1" customWidth="1"/>
    <col min="11010" max="11011" width="12" style="88" bestFit="1" customWidth="1"/>
    <col min="11012" max="11012" width="9.140625" style="88"/>
    <col min="11013" max="11013" width="28.28515625" style="88" customWidth="1"/>
    <col min="11014" max="11014" width="9.85546875" style="88" customWidth="1"/>
    <col min="11015" max="11264" width="9.140625" style="88"/>
    <col min="11265" max="11265" width="9.28515625" style="88" bestFit="1" customWidth="1"/>
    <col min="11266" max="11267" width="12" style="88" bestFit="1" customWidth="1"/>
    <col min="11268" max="11268" width="9.140625" style="88"/>
    <col min="11269" max="11269" width="28.28515625" style="88" customWidth="1"/>
    <col min="11270" max="11270" width="9.85546875" style="88" customWidth="1"/>
    <col min="11271" max="11520" width="9.140625" style="88"/>
    <col min="11521" max="11521" width="9.28515625" style="88" bestFit="1" customWidth="1"/>
    <col min="11522" max="11523" width="12" style="88" bestFit="1" customWidth="1"/>
    <col min="11524" max="11524" width="9.140625" style="88"/>
    <col min="11525" max="11525" width="28.28515625" style="88" customWidth="1"/>
    <col min="11526" max="11526" width="9.85546875" style="88" customWidth="1"/>
    <col min="11527" max="11776" width="9.140625" style="88"/>
    <col min="11777" max="11777" width="9.28515625" style="88" bestFit="1" customWidth="1"/>
    <col min="11778" max="11779" width="12" style="88" bestFit="1" customWidth="1"/>
    <col min="11780" max="11780" width="9.140625" style="88"/>
    <col min="11781" max="11781" width="28.28515625" style="88" customWidth="1"/>
    <col min="11782" max="11782" width="9.85546875" style="88" customWidth="1"/>
    <col min="11783" max="12032" width="9.140625" style="88"/>
    <col min="12033" max="12033" width="9.28515625" style="88" bestFit="1" customWidth="1"/>
    <col min="12034" max="12035" width="12" style="88" bestFit="1" customWidth="1"/>
    <col min="12036" max="12036" width="9.140625" style="88"/>
    <col min="12037" max="12037" width="28.28515625" style="88" customWidth="1"/>
    <col min="12038" max="12038" width="9.85546875" style="88" customWidth="1"/>
    <col min="12039" max="12288" width="9.140625" style="88"/>
    <col min="12289" max="12289" width="9.28515625" style="88" bestFit="1" customWidth="1"/>
    <col min="12290" max="12291" width="12" style="88" bestFit="1" customWidth="1"/>
    <col min="12292" max="12292" width="9.140625" style="88"/>
    <col min="12293" max="12293" width="28.28515625" style="88" customWidth="1"/>
    <col min="12294" max="12294" width="9.85546875" style="88" customWidth="1"/>
    <col min="12295" max="12544" width="9.140625" style="88"/>
    <col min="12545" max="12545" width="9.28515625" style="88" bestFit="1" customWidth="1"/>
    <col min="12546" max="12547" width="12" style="88" bestFit="1" customWidth="1"/>
    <col min="12548" max="12548" width="9.140625" style="88"/>
    <col min="12549" max="12549" width="28.28515625" style="88" customWidth="1"/>
    <col min="12550" max="12550" width="9.85546875" style="88" customWidth="1"/>
    <col min="12551" max="12800" width="9.140625" style="88"/>
    <col min="12801" max="12801" width="9.28515625" style="88" bestFit="1" customWidth="1"/>
    <col min="12802" max="12803" width="12" style="88" bestFit="1" customWidth="1"/>
    <col min="12804" max="12804" width="9.140625" style="88"/>
    <col min="12805" max="12805" width="28.28515625" style="88" customWidth="1"/>
    <col min="12806" max="12806" width="9.85546875" style="88" customWidth="1"/>
    <col min="12807" max="13056" width="9.140625" style="88"/>
    <col min="13057" max="13057" width="9.28515625" style="88" bestFit="1" customWidth="1"/>
    <col min="13058" max="13059" width="12" style="88" bestFit="1" customWidth="1"/>
    <col min="13060" max="13060" width="9.140625" style="88"/>
    <col min="13061" max="13061" width="28.28515625" style="88" customWidth="1"/>
    <col min="13062" max="13062" width="9.85546875" style="88" customWidth="1"/>
    <col min="13063" max="13312" width="9.140625" style="88"/>
    <col min="13313" max="13313" width="9.28515625" style="88" bestFit="1" customWidth="1"/>
    <col min="13314" max="13315" width="12" style="88" bestFit="1" customWidth="1"/>
    <col min="13316" max="13316" width="9.140625" style="88"/>
    <col min="13317" max="13317" width="28.28515625" style="88" customWidth="1"/>
    <col min="13318" max="13318" width="9.85546875" style="88" customWidth="1"/>
    <col min="13319" max="13568" width="9.140625" style="88"/>
    <col min="13569" max="13569" width="9.28515625" style="88" bestFit="1" customWidth="1"/>
    <col min="13570" max="13571" width="12" style="88" bestFit="1" customWidth="1"/>
    <col min="13572" max="13572" width="9.140625" style="88"/>
    <col min="13573" max="13573" width="28.28515625" style="88" customWidth="1"/>
    <col min="13574" max="13574" width="9.85546875" style="88" customWidth="1"/>
    <col min="13575" max="13824" width="9.140625" style="88"/>
    <col min="13825" max="13825" width="9.28515625" style="88" bestFit="1" customWidth="1"/>
    <col min="13826" max="13827" width="12" style="88" bestFit="1" customWidth="1"/>
    <col min="13828" max="13828" width="9.140625" style="88"/>
    <col min="13829" max="13829" width="28.28515625" style="88" customWidth="1"/>
    <col min="13830" max="13830" width="9.85546875" style="88" customWidth="1"/>
    <col min="13831" max="14080" width="9.140625" style="88"/>
    <col min="14081" max="14081" width="9.28515625" style="88" bestFit="1" customWidth="1"/>
    <col min="14082" max="14083" width="12" style="88" bestFit="1" customWidth="1"/>
    <col min="14084" max="14084" width="9.140625" style="88"/>
    <col min="14085" max="14085" width="28.28515625" style="88" customWidth="1"/>
    <col min="14086" max="14086" width="9.85546875" style="88" customWidth="1"/>
    <col min="14087" max="14336" width="9.140625" style="88"/>
    <col min="14337" max="14337" width="9.28515625" style="88" bestFit="1" customWidth="1"/>
    <col min="14338" max="14339" width="12" style="88" bestFit="1" customWidth="1"/>
    <col min="14340" max="14340" width="9.140625" style="88"/>
    <col min="14341" max="14341" width="28.28515625" style="88" customWidth="1"/>
    <col min="14342" max="14342" width="9.85546875" style="88" customWidth="1"/>
    <col min="14343" max="14592" width="9.140625" style="88"/>
    <col min="14593" max="14593" width="9.28515625" style="88" bestFit="1" customWidth="1"/>
    <col min="14594" max="14595" width="12" style="88" bestFit="1" customWidth="1"/>
    <col min="14596" max="14596" width="9.140625" style="88"/>
    <col min="14597" max="14597" width="28.28515625" style="88" customWidth="1"/>
    <col min="14598" max="14598" width="9.85546875" style="88" customWidth="1"/>
    <col min="14599" max="14848" width="9.140625" style="88"/>
    <col min="14849" max="14849" width="9.28515625" style="88" bestFit="1" customWidth="1"/>
    <col min="14850" max="14851" width="12" style="88" bestFit="1" customWidth="1"/>
    <col min="14852" max="14852" width="9.140625" style="88"/>
    <col min="14853" max="14853" width="28.28515625" style="88" customWidth="1"/>
    <col min="14854" max="14854" width="9.85546875" style="88" customWidth="1"/>
    <col min="14855" max="15104" width="9.140625" style="88"/>
    <col min="15105" max="15105" width="9.28515625" style="88" bestFit="1" customWidth="1"/>
    <col min="15106" max="15107" width="12" style="88" bestFit="1" customWidth="1"/>
    <col min="15108" max="15108" width="9.140625" style="88"/>
    <col min="15109" max="15109" width="28.28515625" style="88" customWidth="1"/>
    <col min="15110" max="15110" width="9.85546875" style="88" customWidth="1"/>
    <col min="15111" max="15360" width="9.140625" style="88"/>
    <col min="15361" max="15361" width="9.28515625" style="88" bestFit="1" customWidth="1"/>
    <col min="15362" max="15363" width="12" style="88" bestFit="1" customWidth="1"/>
    <col min="15364" max="15364" width="9.140625" style="88"/>
    <col min="15365" max="15365" width="28.28515625" style="88" customWidth="1"/>
    <col min="15366" max="15366" width="9.85546875" style="88" customWidth="1"/>
    <col min="15367" max="15616" width="9.140625" style="88"/>
    <col min="15617" max="15617" width="9.28515625" style="88" bestFit="1" customWidth="1"/>
    <col min="15618" max="15619" width="12" style="88" bestFit="1" customWidth="1"/>
    <col min="15620" max="15620" width="9.140625" style="88"/>
    <col min="15621" max="15621" width="28.28515625" style="88" customWidth="1"/>
    <col min="15622" max="15622" width="9.85546875" style="88" customWidth="1"/>
    <col min="15623" max="15872" width="9.140625" style="88"/>
    <col min="15873" max="15873" width="9.28515625" style="88" bestFit="1" customWidth="1"/>
    <col min="15874" max="15875" width="12" style="88" bestFit="1" customWidth="1"/>
    <col min="15876" max="15876" width="9.140625" style="88"/>
    <col min="15877" max="15877" width="28.28515625" style="88" customWidth="1"/>
    <col min="15878" max="15878" width="9.85546875" style="88" customWidth="1"/>
    <col min="15879" max="16128" width="9.140625" style="88"/>
    <col min="16129" max="16129" width="9.28515625" style="88" bestFit="1" customWidth="1"/>
    <col min="16130" max="16131" width="12" style="88" bestFit="1" customWidth="1"/>
    <col min="16132" max="16132" width="9.140625" style="88"/>
    <col min="16133" max="16133" width="28.28515625" style="88" customWidth="1"/>
    <col min="16134" max="16134" width="9.85546875" style="88" customWidth="1"/>
    <col min="16135" max="16384" width="9.140625" style="88"/>
  </cols>
  <sheetData>
    <row r="1" spans="1:7" x14ac:dyDescent="0.25">
      <c r="A1" s="87" t="s">
        <v>149</v>
      </c>
      <c r="B1" s="87" t="s">
        <v>159</v>
      </c>
      <c r="C1" s="87" t="s">
        <v>160</v>
      </c>
      <c r="E1" s="78" t="s">
        <v>161</v>
      </c>
      <c r="F1" s="78"/>
      <c r="G1" s="78"/>
    </row>
    <row r="2" spans="1:7" ht="15.75" thickBot="1" x14ac:dyDescent="0.3">
      <c r="A2" s="88">
        <v>1</v>
      </c>
      <c r="B2" s="88">
        <v>71</v>
      </c>
      <c r="C2" s="88">
        <v>75</v>
      </c>
      <c r="E2" s="78"/>
      <c r="F2" s="78"/>
      <c r="G2" s="78"/>
    </row>
    <row r="3" spans="1:7" x14ac:dyDescent="0.25">
      <c r="A3" s="88">
        <v>2</v>
      </c>
      <c r="B3" s="88">
        <v>63</v>
      </c>
      <c r="C3" s="88">
        <v>66</v>
      </c>
      <c r="E3" s="82"/>
      <c r="F3" s="82" t="s">
        <v>159</v>
      </c>
      <c r="G3" s="82" t="s">
        <v>160</v>
      </c>
    </row>
    <row r="4" spans="1:7" x14ac:dyDescent="0.25">
      <c r="A4" s="88">
        <v>3</v>
      </c>
      <c r="B4" s="88">
        <v>68</v>
      </c>
      <c r="C4" s="88">
        <v>70</v>
      </c>
      <c r="E4" s="80" t="s">
        <v>35</v>
      </c>
      <c r="F4" s="80">
        <v>69.61904761904762</v>
      </c>
      <c r="G4" s="80">
        <v>72.428571428571431</v>
      </c>
    </row>
    <row r="5" spans="1:7" x14ac:dyDescent="0.25">
      <c r="A5" s="88">
        <v>4</v>
      </c>
      <c r="B5" s="88">
        <v>67</v>
      </c>
      <c r="C5" s="88">
        <v>68</v>
      </c>
      <c r="E5" s="80" t="s">
        <v>162</v>
      </c>
      <c r="F5" s="80">
        <v>15.85488</v>
      </c>
      <c r="G5" s="80">
        <v>19.006799999999998</v>
      </c>
    </row>
    <row r="6" spans="1:7" x14ac:dyDescent="0.25">
      <c r="A6" s="88">
        <v>5</v>
      </c>
      <c r="B6" s="88">
        <v>66</v>
      </c>
      <c r="C6" s="88">
        <v>67</v>
      </c>
      <c r="E6" s="80" t="s">
        <v>88</v>
      </c>
      <c r="F6" s="80">
        <v>21</v>
      </c>
      <c r="G6" s="80">
        <v>21</v>
      </c>
    </row>
    <row r="7" spans="1:7" x14ac:dyDescent="0.25">
      <c r="A7" s="88">
        <v>6</v>
      </c>
      <c r="B7" s="88">
        <v>63</v>
      </c>
      <c r="C7" s="88">
        <v>68</v>
      </c>
      <c r="E7" s="80" t="s">
        <v>154</v>
      </c>
      <c r="F7" s="80">
        <v>0</v>
      </c>
      <c r="G7" s="80"/>
    </row>
    <row r="8" spans="1:7" x14ac:dyDescent="0.25">
      <c r="A8" s="88">
        <v>7</v>
      </c>
      <c r="B8" s="88">
        <v>76</v>
      </c>
      <c r="C8" s="88">
        <v>81</v>
      </c>
      <c r="E8" s="80" t="s">
        <v>33</v>
      </c>
      <c r="F8" s="80">
        <v>-2.1805608387447362</v>
      </c>
      <c r="G8" s="80"/>
    </row>
    <row r="9" spans="1:7" x14ac:dyDescent="0.25">
      <c r="A9" s="88">
        <v>8</v>
      </c>
      <c r="B9" s="88">
        <v>70</v>
      </c>
      <c r="C9" s="88">
        <v>72</v>
      </c>
      <c r="E9" s="80" t="s">
        <v>163</v>
      </c>
      <c r="F9" s="80">
        <v>1.4607957162811935E-2</v>
      </c>
      <c r="G9" s="80"/>
    </row>
    <row r="10" spans="1:7" x14ac:dyDescent="0.25">
      <c r="A10" s="88">
        <v>9</v>
      </c>
      <c r="B10" s="88">
        <v>69</v>
      </c>
      <c r="C10" s="88">
        <v>71</v>
      </c>
      <c r="E10" s="80" t="s">
        <v>164</v>
      </c>
      <c r="F10" s="80">
        <v>1.6448536269514724</v>
      </c>
      <c r="G10" s="80"/>
    </row>
    <row r="11" spans="1:7" x14ac:dyDescent="0.25">
      <c r="A11" s="88">
        <v>10</v>
      </c>
      <c r="B11" s="88">
        <v>73</v>
      </c>
      <c r="C11" s="88">
        <v>77</v>
      </c>
      <c r="E11" s="80" t="s">
        <v>163</v>
      </c>
      <c r="F11" s="80">
        <v>2.9215914325623871E-2</v>
      </c>
      <c r="G11" s="80"/>
    </row>
    <row r="12" spans="1:7" ht="15.75" thickBot="1" x14ac:dyDescent="0.3">
      <c r="A12" s="88">
        <v>11</v>
      </c>
      <c r="B12" s="88">
        <v>71</v>
      </c>
      <c r="C12" s="88">
        <v>72</v>
      </c>
      <c r="E12" s="81" t="s">
        <v>165</v>
      </c>
      <c r="F12" s="81">
        <v>1.959963984540054</v>
      </c>
      <c r="G12" s="81"/>
    </row>
    <row r="13" spans="1:7" x14ac:dyDescent="0.25">
      <c r="A13" s="88">
        <v>12</v>
      </c>
      <c r="B13" s="88">
        <v>66</v>
      </c>
      <c r="C13" s="88">
        <v>67</v>
      </c>
      <c r="E13" s="78"/>
      <c r="F13" s="78"/>
      <c r="G13" s="78"/>
    </row>
    <row r="14" spans="1:7" x14ac:dyDescent="0.25">
      <c r="A14" s="88">
        <v>13</v>
      </c>
      <c r="B14" s="88">
        <v>70</v>
      </c>
      <c r="C14" s="88">
        <v>79</v>
      </c>
      <c r="E14" s="78"/>
      <c r="F14" s="78"/>
      <c r="G14" s="78"/>
    </row>
    <row r="15" spans="1:7" x14ac:dyDescent="0.25">
      <c r="A15" s="88">
        <v>14</v>
      </c>
      <c r="B15" s="88">
        <v>78</v>
      </c>
      <c r="C15" s="88">
        <v>72</v>
      </c>
      <c r="E15" s="78"/>
      <c r="F15" s="78"/>
      <c r="G15" s="78"/>
    </row>
    <row r="16" spans="1:7" x14ac:dyDescent="0.25">
      <c r="A16" s="88">
        <v>15</v>
      </c>
      <c r="B16" s="88">
        <v>68</v>
      </c>
      <c r="C16" s="88">
        <v>73</v>
      </c>
    </row>
    <row r="17" spans="1:3" x14ac:dyDescent="0.25">
      <c r="A17" s="88">
        <v>16</v>
      </c>
      <c r="B17" s="88">
        <v>75</v>
      </c>
      <c r="C17" s="88">
        <v>78</v>
      </c>
    </row>
    <row r="18" spans="1:3" x14ac:dyDescent="0.25">
      <c r="A18" s="88">
        <v>17</v>
      </c>
      <c r="B18" s="88">
        <v>65</v>
      </c>
      <c r="C18" s="88">
        <v>69</v>
      </c>
    </row>
    <row r="19" spans="1:3" x14ac:dyDescent="0.25">
      <c r="A19" s="88">
        <v>18</v>
      </c>
      <c r="B19" s="88">
        <v>67</v>
      </c>
      <c r="C19" s="88">
        <v>69</v>
      </c>
    </row>
    <row r="20" spans="1:3" x14ac:dyDescent="0.25">
      <c r="A20" s="88">
        <v>19</v>
      </c>
      <c r="B20" s="88">
        <v>71</v>
      </c>
      <c r="C20" s="88">
        <v>77</v>
      </c>
    </row>
    <row r="21" spans="1:3" x14ac:dyDescent="0.25">
      <c r="A21" s="88">
        <v>20</v>
      </c>
      <c r="B21" s="88">
        <v>74</v>
      </c>
      <c r="C21" s="88">
        <v>78</v>
      </c>
    </row>
    <row r="22" spans="1:3" x14ac:dyDescent="0.25">
      <c r="A22" s="88">
        <v>21</v>
      </c>
      <c r="B22" s="88">
        <v>71</v>
      </c>
      <c r="C22" s="88">
        <v>72</v>
      </c>
    </row>
    <row r="24" spans="1:3" x14ac:dyDescent="0.25">
      <c r="A24" s="88" t="s">
        <v>35</v>
      </c>
      <c r="B24" s="88">
        <f>AVERAGE(B2:B22)</f>
        <v>69.61904761904762</v>
      </c>
      <c r="C24" s="88">
        <f>AVERAGE(C2:C22)</f>
        <v>72.428571428571431</v>
      </c>
    </row>
    <row r="25" spans="1:3" x14ac:dyDescent="0.25">
      <c r="A25" s="88" t="s">
        <v>87</v>
      </c>
      <c r="B25" s="88">
        <f>VARP(B2:B22)</f>
        <v>15.854875283446715</v>
      </c>
      <c r="C25" s="88">
        <f>VARP(C2:C22)</f>
        <v>19.006802721088437</v>
      </c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5"/>
  <sheetViews>
    <sheetView showGridLines="0" workbookViewId="0">
      <selection activeCell="K10" sqref="K10"/>
    </sheetView>
  </sheetViews>
  <sheetFormatPr defaultRowHeight="12.75" x14ac:dyDescent="0.2"/>
  <cols>
    <col min="1" max="1" width="10.85546875" style="58" customWidth="1"/>
    <col min="2" max="2" width="9.85546875" style="58" customWidth="1"/>
    <col min="3" max="3" width="9.5703125" style="58" customWidth="1"/>
    <col min="4" max="10" width="8" style="58" customWidth="1"/>
    <col min="11" max="16384" width="9.140625" style="58"/>
  </cols>
  <sheetData>
    <row r="1" spans="1:20" ht="15" x14ac:dyDescent="0.25">
      <c r="A1" s="46" t="s">
        <v>38</v>
      </c>
      <c r="B1" s="46" t="s">
        <v>39</v>
      </c>
      <c r="C1" s="46" t="s">
        <v>40</v>
      </c>
      <c r="D1" s="46" t="s">
        <v>41</v>
      </c>
      <c r="E1" s="46" t="s">
        <v>4</v>
      </c>
      <c r="F1" s="46" t="s">
        <v>5</v>
      </c>
      <c r="G1" s="46" t="s">
        <v>6</v>
      </c>
      <c r="H1" s="46" t="s">
        <v>7</v>
      </c>
      <c r="I1" s="46" t="s">
        <v>8</v>
      </c>
      <c r="J1" s="47"/>
      <c r="L1" s="48"/>
      <c r="M1" s="48" t="s">
        <v>39</v>
      </c>
      <c r="N1" s="48" t="s">
        <v>40</v>
      </c>
      <c r="O1" s="48" t="s">
        <v>41</v>
      </c>
      <c r="P1" s="48" t="s">
        <v>4</v>
      </c>
      <c r="Q1" s="48" t="s">
        <v>5</v>
      </c>
      <c r="R1" s="48" t="s">
        <v>6</v>
      </c>
      <c r="S1" s="48" t="s">
        <v>7</v>
      </c>
      <c r="T1" s="48" t="s">
        <v>8</v>
      </c>
    </row>
    <row r="2" spans="1:20" ht="15" x14ac:dyDescent="0.25">
      <c r="A2" s="59" t="s">
        <v>42</v>
      </c>
      <c r="B2" s="60">
        <v>74.2</v>
      </c>
      <c r="C2" s="63">
        <v>176</v>
      </c>
      <c r="D2" s="62">
        <v>1</v>
      </c>
      <c r="E2" s="61">
        <v>90</v>
      </c>
      <c r="F2" s="61">
        <v>86</v>
      </c>
      <c r="G2" s="61">
        <v>134</v>
      </c>
      <c r="H2" s="61">
        <v>64.650203108158166</v>
      </c>
      <c r="I2" s="61">
        <v>8.9447359712721664</v>
      </c>
      <c r="J2" s="47"/>
      <c r="L2" s="49" t="s">
        <v>39</v>
      </c>
      <c r="M2" s="49">
        <v>1</v>
      </c>
      <c r="N2" s="49"/>
      <c r="O2" s="49"/>
      <c r="P2" s="49"/>
      <c r="Q2" s="49"/>
      <c r="R2" s="49"/>
      <c r="S2" s="49"/>
      <c r="T2" s="49"/>
    </row>
    <row r="3" spans="1:20" ht="15" x14ac:dyDescent="0.25">
      <c r="A3" s="59" t="s">
        <v>43</v>
      </c>
      <c r="B3" s="60">
        <v>68.5</v>
      </c>
      <c r="C3" s="61">
        <v>132</v>
      </c>
      <c r="D3" s="62">
        <v>1</v>
      </c>
      <c r="E3" s="61">
        <v>90</v>
      </c>
      <c r="F3" s="61">
        <v>87</v>
      </c>
      <c r="G3" s="61">
        <v>122</v>
      </c>
      <c r="H3" s="61">
        <v>30.840100535306192</v>
      </c>
      <c r="I3" s="61">
        <v>67.384673863944045</v>
      </c>
      <c r="J3" s="47"/>
      <c r="L3" s="49" t="s">
        <v>40</v>
      </c>
      <c r="M3" s="49">
        <v>0.84031231658311689</v>
      </c>
      <c r="N3" s="49">
        <v>1</v>
      </c>
      <c r="O3" s="49"/>
      <c r="P3" s="49"/>
      <c r="Q3" s="49"/>
      <c r="R3" s="49"/>
      <c r="S3" s="49"/>
      <c r="T3" s="49"/>
    </row>
    <row r="4" spans="1:20" ht="15" x14ac:dyDescent="0.25">
      <c r="A4" s="59" t="s">
        <v>44</v>
      </c>
      <c r="B4" s="60">
        <v>65</v>
      </c>
      <c r="C4" s="61">
        <v>157</v>
      </c>
      <c r="D4" s="62">
        <v>0</v>
      </c>
      <c r="E4" s="61">
        <v>82</v>
      </c>
      <c r="F4" s="61">
        <v>75</v>
      </c>
      <c r="G4" s="61">
        <v>145</v>
      </c>
      <c r="H4" s="61">
        <v>1.7600572421088145</v>
      </c>
      <c r="I4" s="61">
        <v>6.0147177944600116</v>
      </c>
      <c r="J4" s="47"/>
      <c r="L4" s="49" t="s">
        <v>41</v>
      </c>
      <c r="M4" s="49">
        <v>0.67076731722295235</v>
      </c>
      <c r="N4" s="49">
        <v>0.51893664612233348</v>
      </c>
      <c r="O4" s="49">
        <v>1</v>
      </c>
      <c r="P4" s="49"/>
      <c r="Q4" s="49"/>
      <c r="R4" s="49"/>
      <c r="S4" s="49"/>
      <c r="T4" s="49"/>
    </row>
    <row r="5" spans="1:20" ht="15" x14ac:dyDescent="0.25">
      <c r="A5" s="59" t="s">
        <v>45</v>
      </c>
      <c r="B5" s="60">
        <v>73.2</v>
      </c>
      <c r="C5" s="61">
        <v>199</v>
      </c>
      <c r="D5" s="62">
        <v>1</v>
      </c>
      <c r="E5" s="61">
        <v>90</v>
      </c>
      <c r="F5" s="61">
        <v>79</v>
      </c>
      <c r="G5" s="61">
        <v>109</v>
      </c>
      <c r="H5" s="61">
        <v>6.6548747506686823</v>
      </c>
      <c r="I5" s="61">
        <v>91.676159391772671</v>
      </c>
      <c r="J5" s="47"/>
      <c r="L5" s="49" t="s">
        <v>4</v>
      </c>
      <c r="M5" s="49">
        <v>9.9593483230139904E-2</v>
      </c>
      <c r="N5" s="49">
        <v>0.1634740563216483</v>
      </c>
      <c r="O5" s="49">
        <v>3.5294508453468541E-3</v>
      </c>
      <c r="P5" s="49">
        <v>1</v>
      </c>
      <c r="Q5" s="49"/>
      <c r="R5" s="49"/>
      <c r="S5" s="49"/>
      <c r="T5" s="49"/>
    </row>
    <row r="6" spans="1:20" ht="15" x14ac:dyDescent="0.25">
      <c r="A6" s="59" t="s">
        <v>46</v>
      </c>
      <c r="B6" s="60">
        <v>65.8</v>
      </c>
      <c r="C6" s="61">
        <v>154</v>
      </c>
      <c r="D6" s="62">
        <v>0</v>
      </c>
      <c r="E6" s="61">
        <v>100</v>
      </c>
      <c r="F6" s="61">
        <v>92</v>
      </c>
      <c r="G6" s="61">
        <v>132</v>
      </c>
      <c r="H6" s="61">
        <v>78.657626317124141</v>
      </c>
      <c r="I6" s="61">
        <v>72.694086599585717</v>
      </c>
      <c r="J6" s="47"/>
      <c r="L6" s="49" t="s">
        <v>5</v>
      </c>
      <c r="M6" s="49">
        <v>-0.28052577302525727</v>
      </c>
      <c r="N6" s="49">
        <v>-0.22444423675506434</v>
      </c>
      <c r="O6" s="49">
        <v>-0.15327149912817614</v>
      </c>
      <c r="P6" s="49">
        <v>0.8365098603312825</v>
      </c>
      <c r="Q6" s="49">
        <v>1</v>
      </c>
      <c r="R6" s="49"/>
      <c r="S6" s="49"/>
      <c r="T6" s="49"/>
    </row>
    <row r="7" spans="1:20" ht="15" x14ac:dyDescent="0.25">
      <c r="A7" s="59" t="s">
        <v>47</v>
      </c>
      <c r="B7" s="62">
        <v>52.4</v>
      </c>
      <c r="C7" s="62">
        <v>101</v>
      </c>
      <c r="D7" s="62">
        <v>0</v>
      </c>
      <c r="E7" s="62">
        <v>78</v>
      </c>
      <c r="F7" s="62">
        <v>89</v>
      </c>
      <c r="G7" s="61">
        <v>176</v>
      </c>
      <c r="H7" s="61">
        <v>17.680760476196156</v>
      </c>
      <c r="I7" s="61">
        <v>49.757194531321147</v>
      </c>
      <c r="J7" s="47"/>
      <c r="L7" s="49" t="s">
        <v>6</v>
      </c>
      <c r="M7" s="49">
        <v>-0.43735697382979594</v>
      </c>
      <c r="N7" s="49">
        <v>-0.3844685705571706</v>
      </c>
      <c r="O7" s="49">
        <v>-1.3649883943064975E-2</v>
      </c>
      <c r="P7" s="49">
        <v>-0.44504381688534278</v>
      </c>
      <c r="Q7" s="49">
        <v>-2.0282813205223623E-2</v>
      </c>
      <c r="R7" s="49">
        <v>1</v>
      </c>
      <c r="S7" s="49"/>
      <c r="T7" s="49"/>
    </row>
    <row r="8" spans="1:20" ht="15" x14ac:dyDescent="0.25">
      <c r="A8" s="59" t="s">
        <v>48</v>
      </c>
      <c r="B8" s="60">
        <v>69.2</v>
      </c>
      <c r="C8" s="61">
        <v>157</v>
      </c>
      <c r="D8" s="62">
        <v>0</v>
      </c>
      <c r="E8" s="61">
        <v>90</v>
      </c>
      <c r="F8" s="61">
        <v>84</v>
      </c>
      <c r="G8" s="61">
        <v>103</v>
      </c>
      <c r="H8" s="61">
        <v>63.881336722442938</v>
      </c>
      <c r="I8" s="61">
        <v>86.540192104985181</v>
      </c>
      <c r="J8" s="47"/>
      <c r="L8" s="49" t="s">
        <v>7</v>
      </c>
      <c r="M8" s="49">
        <v>0.22717728188109473</v>
      </c>
      <c r="N8" s="49">
        <v>3.5644613487596059E-3</v>
      </c>
      <c r="O8" s="49">
        <v>-0.21265296107192588</v>
      </c>
      <c r="P8" s="49">
        <v>7.8383309152619013E-2</v>
      </c>
      <c r="Q8" s="49">
        <v>6.7271892135244815E-2</v>
      </c>
      <c r="R8" s="49">
        <v>-0.15146042874410154</v>
      </c>
      <c r="S8" s="49">
        <v>1</v>
      </c>
      <c r="T8" s="49"/>
    </row>
    <row r="9" spans="1:20" ht="15.75" thickBot="1" x14ac:dyDescent="0.3">
      <c r="A9" s="59" t="s">
        <v>49</v>
      </c>
      <c r="B9" s="60">
        <v>69</v>
      </c>
      <c r="C9" s="61">
        <v>148</v>
      </c>
      <c r="D9" s="62">
        <v>0</v>
      </c>
      <c r="E9" s="61">
        <v>65</v>
      </c>
      <c r="F9" s="61">
        <v>54</v>
      </c>
      <c r="G9" s="61">
        <v>123</v>
      </c>
      <c r="H9" s="61">
        <v>99.740651112097112</v>
      </c>
      <c r="I9" s="61">
        <v>32.359363059549651</v>
      </c>
      <c r="J9" s="47"/>
      <c r="L9" s="50" t="s">
        <v>8</v>
      </c>
      <c r="M9" s="50">
        <v>-0.10162362067043039</v>
      </c>
      <c r="N9" s="50">
        <v>-0.17771704450314607</v>
      </c>
      <c r="O9" s="50">
        <v>4.5212474831567026E-2</v>
      </c>
      <c r="P9" s="50">
        <v>0.28936580122152361</v>
      </c>
      <c r="Q9" s="50">
        <v>0.20994393583987628</v>
      </c>
      <c r="R9" s="50">
        <v>-0.37462277159318785</v>
      </c>
      <c r="S9" s="50">
        <v>1.265886020016037E-2</v>
      </c>
      <c r="T9" s="50">
        <v>1</v>
      </c>
    </row>
    <row r="10" spans="1:20" ht="15" x14ac:dyDescent="0.25">
      <c r="A10" s="59" t="s">
        <v>50</v>
      </c>
      <c r="B10" s="60">
        <v>77</v>
      </c>
      <c r="C10" s="61">
        <v>225</v>
      </c>
      <c r="D10" s="62">
        <v>1</v>
      </c>
      <c r="E10" s="61">
        <v>92</v>
      </c>
      <c r="F10" s="61">
        <v>85</v>
      </c>
      <c r="G10" s="61">
        <v>132</v>
      </c>
      <c r="H10" s="61">
        <v>74.067271905732923</v>
      </c>
      <c r="I10" s="61">
        <v>22.43730783711726</v>
      </c>
      <c r="J10" s="47"/>
    </row>
    <row r="11" spans="1:20" ht="15" x14ac:dyDescent="0.25">
      <c r="A11" s="59" t="s">
        <v>51</v>
      </c>
      <c r="B11" s="60">
        <v>71</v>
      </c>
      <c r="C11" s="61">
        <v>179</v>
      </c>
      <c r="D11" s="62">
        <v>1</v>
      </c>
      <c r="E11" s="61">
        <v>70</v>
      </c>
      <c r="F11" s="61">
        <v>60</v>
      </c>
      <c r="G11" s="61">
        <v>144</v>
      </c>
      <c r="H11" s="61">
        <v>35.810086203036917</v>
      </c>
      <c r="I11" s="61">
        <v>77.932968328605057</v>
      </c>
      <c r="J11" s="47"/>
    </row>
    <row r="12" spans="1:20" ht="15" x14ac:dyDescent="0.25">
      <c r="A12" s="59" t="s">
        <v>30</v>
      </c>
      <c r="B12" s="60">
        <v>73.5</v>
      </c>
      <c r="C12" s="61">
        <v>190</v>
      </c>
      <c r="D12" s="62">
        <v>1</v>
      </c>
      <c r="E12" s="61">
        <v>69</v>
      </c>
      <c r="F12" s="61">
        <v>58</v>
      </c>
      <c r="G12" s="61">
        <v>156</v>
      </c>
      <c r="H12" s="61">
        <v>11.989300025561533</v>
      </c>
      <c r="I12" s="61">
        <v>0.81465523026054143</v>
      </c>
      <c r="J12" s="47"/>
    </row>
    <row r="13" spans="1:20" ht="15" x14ac:dyDescent="0.25">
      <c r="A13" s="59" t="s">
        <v>52</v>
      </c>
      <c r="B13" s="60">
        <v>66.900000000000006</v>
      </c>
      <c r="C13" s="61">
        <v>155</v>
      </c>
      <c r="D13" s="62">
        <v>0</v>
      </c>
      <c r="E13" s="61">
        <v>80</v>
      </c>
      <c r="F13" s="61">
        <v>86</v>
      </c>
      <c r="G13" s="61">
        <v>157</v>
      </c>
      <c r="H13" s="61">
        <v>68.048251039817842</v>
      </c>
      <c r="I13" s="61">
        <v>21.861716388777097</v>
      </c>
      <c r="J13" s="47"/>
    </row>
    <row r="14" spans="1:20" ht="15" x14ac:dyDescent="0.25">
      <c r="A14" s="59" t="s">
        <v>9</v>
      </c>
      <c r="B14" s="60">
        <v>67.099999999999994</v>
      </c>
      <c r="C14" s="61">
        <v>190</v>
      </c>
      <c r="D14" s="62">
        <v>0</v>
      </c>
      <c r="E14" s="61">
        <v>89</v>
      </c>
      <c r="F14" s="61">
        <v>77</v>
      </c>
      <c r="G14" s="61">
        <v>98</v>
      </c>
      <c r="H14" s="61">
        <v>23.006162051024148</v>
      </c>
      <c r="I14" s="61">
        <v>25.049354179873262</v>
      </c>
      <c r="J14" s="47"/>
    </row>
    <row r="16" spans="1:20" ht="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</row>
    <row r="21" spans="1:10" ht="15" x14ac:dyDescent="0.25">
      <c r="C21" s="47"/>
    </row>
    <row r="25" spans="1:10" ht="13.5" thickBot="1" x14ac:dyDescent="0.25"/>
    <row r="26" spans="1:10" ht="15" x14ac:dyDescent="0.25">
      <c r="A26" s="51"/>
      <c r="B26" s="52" t="s">
        <v>39</v>
      </c>
      <c r="C26" s="52" t="s">
        <v>40</v>
      </c>
      <c r="D26" s="52" t="s">
        <v>41</v>
      </c>
      <c r="E26" s="52" t="s">
        <v>4</v>
      </c>
      <c r="F26" s="52" t="s">
        <v>5</v>
      </c>
      <c r="G26" s="52" t="s">
        <v>6</v>
      </c>
      <c r="H26" s="52" t="s">
        <v>7</v>
      </c>
      <c r="I26" s="53" t="s">
        <v>8</v>
      </c>
      <c r="J26" s="47"/>
    </row>
    <row r="27" spans="1:10" ht="15" x14ac:dyDescent="0.25">
      <c r="A27" s="54" t="s">
        <v>39</v>
      </c>
      <c r="B27" s="49">
        <f ca="1">CORREL(INDIRECT($A27),INDIRECT(B$26))</f>
        <v>1</v>
      </c>
      <c r="C27" s="49">
        <f ca="1">CORREL(INDIRECT($A27),INDIRECT(C$26))</f>
        <v>0.84031231658311689</v>
      </c>
      <c r="D27" s="49">
        <f ca="1">CORREL(INDIRECT($A27),INDIRECT(D$26))</f>
        <v>0.67076731722295235</v>
      </c>
      <c r="E27" s="49">
        <f t="shared" ref="E27:I34" ca="1" si="0">CORREL(INDIRECT($A27),INDIRECT(E$26))</f>
        <v>9.9593483230139904E-2</v>
      </c>
      <c r="F27" s="49">
        <f t="shared" ca="1" si="0"/>
        <v>-0.28052577302525727</v>
      </c>
      <c r="G27" s="49">
        <f t="shared" ca="1" si="0"/>
        <v>-0.43735697382979594</v>
      </c>
      <c r="H27" s="49">
        <f t="shared" ca="1" si="0"/>
        <v>0.22717728188109473</v>
      </c>
      <c r="I27" s="55">
        <f t="shared" ca="1" si="0"/>
        <v>-0.10162362067043039</v>
      </c>
      <c r="J27" s="47"/>
    </row>
    <row r="28" spans="1:10" ht="15" x14ac:dyDescent="0.25">
      <c r="A28" s="54" t="s">
        <v>40</v>
      </c>
      <c r="B28" s="49">
        <f t="shared" ref="B28:D29" ca="1" si="1">CORREL(INDIRECT($A28),INDIRECT(B$26))</f>
        <v>0.84031231658311689</v>
      </c>
      <c r="C28" s="49">
        <f t="shared" ca="1" si="1"/>
        <v>0.99999999999999989</v>
      </c>
      <c r="D28" s="49">
        <f t="shared" ca="1" si="1"/>
        <v>0.51893664612233348</v>
      </c>
      <c r="E28" s="49">
        <f t="shared" ca="1" si="0"/>
        <v>0.1634740563216483</v>
      </c>
      <c r="F28" s="49">
        <f t="shared" ca="1" si="0"/>
        <v>-0.22444423675506434</v>
      </c>
      <c r="G28" s="49">
        <f t="shared" ca="1" si="0"/>
        <v>-0.3844685705571706</v>
      </c>
      <c r="H28" s="49">
        <f t="shared" ca="1" si="0"/>
        <v>3.5644613487596059E-3</v>
      </c>
      <c r="I28" s="55">
        <f t="shared" ca="1" si="0"/>
        <v>-0.17771704450314607</v>
      </c>
      <c r="J28" s="47"/>
    </row>
    <row r="29" spans="1:10" ht="15" x14ac:dyDescent="0.25">
      <c r="A29" s="54" t="s">
        <v>41</v>
      </c>
      <c r="B29" s="49">
        <f t="shared" ca="1" si="1"/>
        <v>0.67076731722295235</v>
      </c>
      <c r="C29" s="49">
        <f t="shared" ca="1" si="1"/>
        <v>0.51893664612233348</v>
      </c>
      <c r="D29" s="49">
        <f t="shared" ca="1" si="1"/>
        <v>1</v>
      </c>
      <c r="E29" s="49">
        <f t="shared" ca="1" si="0"/>
        <v>3.5294508453468541E-3</v>
      </c>
      <c r="F29" s="49">
        <f t="shared" ca="1" si="0"/>
        <v>-0.15327149912817614</v>
      </c>
      <c r="G29" s="49">
        <f t="shared" ca="1" si="0"/>
        <v>-1.3649883943064975E-2</v>
      </c>
      <c r="H29" s="49">
        <f t="shared" ca="1" si="0"/>
        <v>-0.21265296107192588</v>
      </c>
      <c r="I29" s="55">
        <f t="shared" ca="1" si="0"/>
        <v>4.5212474831567026E-2</v>
      </c>
      <c r="J29" s="47"/>
    </row>
    <row r="30" spans="1:10" ht="15" x14ac:dyDescent="0.25">
      <c r="A30" s="54" t="s">
        <v>4</v>
      </c>
      <c r="B30" s="49">
        <f t="shared" ref="B30:D34" ca="1" si="2">CORREL(INDIRECT($A30),INDIRECT(B$26))</f>
        <v>9.9593483230139904E-2</v>
      </c>
      <c r="C30" s="49">
        <f t="shared" ca="1" si="2"/>
        <v>0.1634740563216483</v>
      </c>
      <c r="D30" s="49">
        <f t="shared" ca="1" si="2"/>
        <v>3.5294508453468541E-3</v>
      </c>
      <c r="E30" s="49">
        <f t="shared" ca="1" si="0"/>
        <v>1</v>
      </c>
      <c r="F30" s="49">
        <f t="shared" ca="1" si="0"/>
        <v>0.8365098603312825</v>
      </c>
      <c r="G30" s="49">
        <f t="shared" ca="1" si="0"/>
        <v>-0.44504381688534278</v>
      </c>
      <c r="H30" s="49">
        <f t="shared" ca="1" si="0"/>
        <v>7.8383309152619013E-2</v>
      </c>
      <c r="I30" s="55">
        <f t="shared" ca="1" si="0"/>
        <v>0.28936580122152361</v>
      </c>
      <c r="J30" s="47"/>
    </row>
    <row r="31" spans="1:10" ht="15" x14ac:dyDescent="0.25">
      <c r="A31" s="54" t="s">
        <v>5</v>
      </c>
      <c r="B31" s="49">
        <f t="shared" ca="1" si="2"/>
        <v>-0.28052577302525727</v>
      </c>
      <c r="C31" s="49">
        <f t="shared" ca="1" si="2"/>
        <v>-0.22444423675506434</v>
      </c>
      <c r="D31" s="49">
        <f t="shared" ca="1" si="2"/>
        <v>-0.15327149912817614</v>
      </c>
      <c r="E31" s="49">
        <f t="shared" ca="1" si="0"/>
        <v>0.8365098603312825</v>
      </c>
      <c r="F31" s="49">
        <f t="shared" ca="1" si="0"/>
        <v>1</v>
      </c>
      <c r="G31" s="49">
        <f t="shared" ca="1" si="0"/>
        <v>-2.0282813205223623E-2</v>
      </c>
      <c r="H31" s="49">
        <f t="shared" ca="1" si="0"/>
        <v>6.7271892135244815E-2</v>
      </c>
      <c r="I31" s="55">
        <f t="shared" ca="1" si="0"/>
        <v>0.20994393583987628</v>
      </c>
      <c r="J31" s="47"/>
    </row>
    <row r="32" spans="1:10" ht="15" x14ac:dyDescent="0.25">
      <c r="A32" s="54" t="s">
        <v>6</v>
      </c>
      <c r="B32" s="49">
        <f t="shared" ca="1" si="2"/>
        <v>-0.43735697382979594</v>
      </c>
      <c r="C32" s="49">
        <f t="shared" ca="1" si="2"/>
        <v>-0.3844685705571706</v>
      </c>
      <c r="D32" s="49">
        <f t="shared" ca="1" si="2"/>
        <v>-1.3649883943064975E-2</v>
      </c>
      <c r="E32" s="49">
        <f t="shared" ca="1" si="0"/>
        <v>-0.44504381688534278</v>
      </c>
      <c r="F32" s="49">
        <f t="shared" ca="1" si="0"/>
        <v>-2.0282813205223623E-2</v>
      </c>
      <c r="G32" s="49">
        <f t="shared" ca="1" si="0"/>
        <v>1</v>
      </c>
      <c r="H32" s="49">
        <f t="shared" ca="1" si="0"/>
        <v>-0.15146042874410154</v>
      </c>
      <c r="I32" s="55">
        <f t="shared" ca="1" si="0"/>
        <v>-0.37462277159318785</v>
      </c>
      <c r="J32" s="47"/>
    </row>
    <row r="33" spans="1:10" ht="15" x14ac:dyDescent="0.25">
      <c r="A33" s="54" t="s">
        <v>7</v>
      </c>
      <c r="B33" s="49">
        <f t="shared" ca="1" si="2"/>
        <v>0.22717728188109473</v>
      </c>
      <c r="C33" s="49">
        <f t="shared" ca="1" si="2"/>
        <v>3.5644613487596059E-3</v>
      </c>
      <c r="D33" s="49">
        <f t="shared" ca="1" si="2"/>
        <v>-0.21265296107192588</v>
      </c>
      <c r="E33" s="49">
        <f t="shared" ca="1" si="0"/>
        <v>7.8383309152619013E-2</v>
      </c>
      <c r="F33" s="49">
        <f t="shared" ca="1" si="0"/>
        <v>6.7271892135244815E-2</v>
      </c>
      <c r="G33" s="49">
        <f t="shared" ca="1" si="0"/>
        <v>-0.15146042874410154</v>
      </c>
      <c r="H33" s="49">
        <f t="shared" ca="1" si="0"/>
        <v>1</v>
      </c>
      <c r="I33" s="55">
        <f t="shared" ca="1" si="0"/>
        <v>1.265886020016037E-2</v>
      </c>
      <c r="J33" s="47"/>
    </row>
    <row r="34" spans="1:10" ht="15.75" thickBot="1" x14ac:dyDescent="0.3">
      <c r="A34" s="56" t="s">
        <v>8</v>
      </c>
      <c r="B34" s="50">
        <f t="shared" ca="1" si="2"/>
        <v>-0.10162362067043039</v>
      </c>
      <c r="C34" s="50">
        <f t="shared" ca="1" si="2"/>
        <v>-0.17771704450314607</v>
      </c>
      <c r="D34" s="50">
        <f t="shared" ca="1" si="2"/>
        <v>4.5212474831567026E-2</v>
      </c>
      <c r="E34" s="50">
        <f t="shared" ca="1" si="0"/>
        <v>0.28936580122152361</v>
      </c>
      <c r="F34" s="50">
        <f t="shared" ca="1" si="0"/>
        <v>0.20994393583987628</v>
      </c>
      <c r="G34" s="50">
        <f t="shared" ca="1" si="0"/>
        <v>-0.37462277159318785</v>
      </c>
      <c r="H34" s="50">
        <f t="shared" ca="1" si="0"/>
        <v>1.265886020016037E-2</v>
      </c>
      <c r="I34" s="57">
        <f t="shared" ca="1" si="0"/>
        <v>1.0000000000000002</v>
      </c>
      <c r="J34" s="47"/>
    </row>
    <row r="35" spans="1:10" ht="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0"/>
  <sheetViews>
    <sheetView showGridLines="0" workbookViewId="0"/>
  </sheetViews>
  <sheetFormatPr defaultRowHeight="15" x14ac:dyDescent="0.25"/>
  <cols>
    <col min="1" max="1" width="10" customWidth="1"/>
  </cols>
  <sheetData>
    <row r="1" spans="1:13" x14ac:dyDescent="0.25">
      <c r="A1" s="64" t="s">
        <v>38</v>
      </c>
      <c r="B1" s="64" t="s">
        <v>4</v>
      </c>
      <c r="C1" s="64" t="s">
        <v>5</v>
      </c>
      <c r="D1" s="64" t="s">
        <v>6</v>
      </c>
      <c r="E1" s="64" t="s">
        <v>7</v>
      </c>
      <c r="F1" s="64" t="s">
        <v>8</v>
      </c>
      <c r="H1" s="44"/>
      <c r="I1" s="44" t="s">
        <v>4</v>
      </c>
      <c r="J1" s="44" t="s">
        <v>5</v>
      </c>
      <c r="K1" s="44" t="s">
        <v>6</v>
      </c>
      <c r="L1" s="44" t="s">
        <v>7</v>
      </c>
      <c r="M1" s="44" t="s">
        <v>8</v>
      </c>
    </row>
    <row r="2" spans="1:13" x14ac:dyDescent="0.25">
      <c r="A2" s="59" t="s">
        <v>42</v>
      </c>
      <c r="B2" s="61">
        <v>1</v>
      </c>
      <c r="C2" s="61">
        <v>1</v>
      </c>
      <c r="D2" s="61">
        <v>134</v>
      </c>
      <c r="E2" s="61">
        <v>64.650203108158166</v>
      </c>
      <c r="F2" s="61">
        <v>8.9447359712721664</v>
      </c>
      <c r="H2" s="10" t="s">
        <v>4</v>
      </c>
      <c r="I2" s="10">
        <f>VARP(Kowariancja!$B$2:$B$14)</f>
        <v>14</v>
      </c>
      <c r="J2" s="10"/>
      <c r="K2" s="10"/>
      <c r="L2" s="10"/>
      <c r="M2" s="10"/>
    </row>
    <row r="3" spans="1:13" x14ac:dyDescent="0.25">
      <c r="A3" s="59" t="s">
        <v>43</v>
      </c>
      <c r="B3" s="61">
        <v>2</v>
      </c>
      <c r="C3" s="61">
        <v>2</v>
      </c>
      <c r="D3" s="61">
        <v>122</v>
      </c>
      <c r="E3" s="61">
        <v>30.840100535306192</v>
      </c>
      <c r="F3" s="61">
        <v>67.384673863944045</v>
      </c>
      <c r="H3" s="10" t="s">
        <v>5</v>
      </c>
      <c r="I3" s="10">
        <v>14</v>
      </c>
      <c r="J3" s="10">
        <f>VARP(Kowariancja!$C$2:$C$14)</f>
        <v>14</v>
      </c>
      <c r="K3" s="10"/>
      <c r="L3" s="10"/>
      <c r="M3" s="10"/>
    </row>
    <row r="4" spans="1:13" x14ac:dyDescent="0.25">
      <c r="A4" s="59" t="s">
        <v>44</v>
      </c>
      <c r="B4" s="61">
        <v>3</v>
      </c>
      <c r="C4" s="61">
        <v>3</v>
      </c>
      <c r="D4" s="61">
        <v>145</v>
      </c>
      <c r="E4" s="61">
        <v>1.7600572421088145</v>
      </c>
      <c r="F4" s="61">
        <v>6.0147177944600116</v>
      </c>
      <c r="H4" s="10" t="s">
        <v>6</v>
      </c>
      <c r="I4" s="10">
        <v>4.2307692307692308</v>
      </c>
      <c r="J4" s="10">
        <v>4.2307692307692308</v>
      </c>
      <c r="K4" s="10">
        <f>VARP(Kowariancja!$D$2:$D$14)</f>
        <v>472.59171597633139</v>
      </c>
      <c r="L4" s="10"/>
      <c r="M4" s="10"/>
    </row>
    <row r="5" spans="1:13" x14ac:dyDescent="0.25">
      <c r="A5" s="59" t="s">
        <v>45</v>
      </c>
      <c r="B5" s="61">
        <v>4</v>
      </c>
      <c r="C5" s="61">
        <v>4</v>
      </c>
      <c r="D5" s="61">
        <v>109</v>
      </c>
      <c r="E5" s="61">
        <v>6.6548747506686823</v>
      </c>
      <c r="F5" s="61">
        <v>91.676159391772671</v>
      </c>
      <c r="H5" s="10" t="s">
        <v>7</v>
      </c>
      <c r="I5" s="10">
        <v>10.572176421829862</v>
      </c>
      <c r="J5" s="10">
        <v>10.572176421829862</v>
      </c>
      <c r="K5" s="10">
        <v>-100.81655622902623</v>
      </c>
      <c r="L5" s="10">
        <f>VARP(Kowariancja!$E$2:$E$14)</f>
        <v>937.51720909299138</v>
      </c>
      <c r="M5" s="10"/>
    </row>
    <row r="6" spans="1:13" ht="15.75" thickBot="1" x14ac:dyDescent="0.3">
      <c r="A6" s="59" t="s">
        <v>46</v>
      </c>
      <c r="B6" s="61">
        <v>5</v>
      </c>
      <c r="C6" s="61">
        <v>5</v>
      </c>
      <c r="D6" s="61">
        <v>132</v>
      </c>
      <c r="E6" s="61">
        <v>78.657626317124141</v>
      </c>
      <c r="F6" s="61">
        <v>72.694086599585717</v>
      </c>
      <c r="H6" s="11" t="s">
        <v>8</v>
      </c>
      <c r="I6" s="11">
        <v>-23.917560812864409</v>
      </c>
      <c r="J6" s="11">
        <v>-23.917560812864409</v>
      </c>
      <c r="K6" s="11">
        <v>-253.72638791028146</v>
      </c>
      <c r="L6" s="11">
        <v>12.075709025860853</v>
      </c>
      <c r="M6" s="11">
        <f>VARP(Kowariancja!$F$2:$F$14)</f>
        <v>970.63695864387603</v>
      </c>
    </row>
    <row r="7" spans="1:13" x14ac:dyDescent="0.25">
      <c r="A7" s="59" t="s">
        <v>47</v>
      </c>
      <c r="B7" s="62">
        <v>6</v>
      </c>
      <c r="C7" s="62">
        <v>6</v>
      </c>
      <c r="D7" s="61">
        <v>176</v>
      </c>
      <c r="E7" s="61">
        <v>17.680760476196156</v>
      </c>
      <c r="F7" s="61">
        <v>49.757194531321147</v>
      </c>
      <c r="H7" s="14"/>
      <c r="I7" s="14"/>
    </row>
    <row r="8" spans="1:13" x14ac:dyDescent="0.25">
      <c r="A8" s="59" t="s">
        <v>48</v>
      </c>
      <c r="B8" s="61">
        <v>7</v>
      </c>
      <c r="C8" s="61">
        <v>7</v>
      </c>
      <c r="D8" s="61">
        <v>103</v>
      </c>
      <c r="E8" s="61">
        <v>63.881336722442938</v>
      </c>
      <c r="F8" s="61">
        <v>86.540192104985181</v>
      </c>
      <c r="H8" s="14"/>
      <c r="I8" s="14"/>
    </row>
    <row r="9" spans="1:13" x14ac:dyDescent="0.25">
      <c r="A9" s="59" t="s">
        <v>49</v>
      </c>
      <c r="B9" s="61">
        <v>8</v>
      </c>
      <c r="C9" s="61">
        <v>8</v>
      </c>
      <c r="D9" s="61">
        <v>123</v>
      </c>
      <c r="E9" s="61">
        <v>99.740651112097112</v>
      </c>
      <c r="F9" s="61">
        <v>32.359363059549651</v>
      </c>
      <c r="H9" s="14"/>
      <c r="I9" s="14"/>
    </row>
    <row r="10" spans="1:13" x14ac:dyDescent="0.25">
      <c r="A10" s="59" t="s">
        <v>50</v>
      </c>
      <c r="B10" s="61">
        <v>9</v>
      </c>
      <c r="C10" s="61">
        <v>9</v>
      </c>
      <c r="D10" s="61">
        <v>132</v>
      </c>
      <c r="E10" s="61">
        <v>74.067271905732923</v>
      </c>
      <c r="F10" s="61">
        <v>22.43730783711726</v>
      </c>
      <c r="H10" s="14"/>
      <c r="I10" s="14"/>
    </row>
    <row r="11" spans="1:13" x14ac:dyDescent="0.25">
      <c r="A11" s="59" t="s">
        <v>51</v>
      </c>
      <c r="B11" s="61">
        <v>10</v>
      </c>
      <c r="C11" s="61">
        <v>10</v>
      </c>
      <c r="D11" s="61">
        <v>144</v>
      </c>
      <c r="E11" s="61">
        <v>35.810086203036917</v>
      </c>
      <c r="F11" s="61">
        <v>77.932968328605057</v>
      </c>
      <c r="H11" s="14"/>
      <c r="I11" s="14"/>
    </row>
    <row r="12" spans="1:13" x14ac:dyDescent="0.25">
      <c r="A12" s="59" t="s">
        <v>30</v>
      </c>
      <c r="B12" s="61">
        <v>11</v>
      </c>
      <c r="C12" s="61">
        <v>11</v>
      </c>
      <c r="D12" s="61">
        <v>156</v>
      </c>
      <c r="E12" s="61">
        <v>11.989300025561533</v>
      </c>
      <c r="F12" s="61">
        <v>0.81465523026054143</v>
      </c>
      <c r="H12" s="14"/>
      <c r="I12" s="14"/>
    </row>
    <row r="13" spans="1:13" x14ac:dyDescent="0.25">
      <c r="A13" s="59" t="s">
        <v>52</v>
      </c>
      <c r="B13" s="61">
        <v>12</v>
      </c>
      <c r="C13" s="61">
        <v>12</v>
      </c>
      <c r="D13" s="61">
        <v>157</v>
      </c>
      <c r="E13" s="61">
        <v>68.048251039817842</v>
      </c>
      <c r="F13" s="61">
        <v>21.861716388777097</v>
      </c>
      <c r="H13" s="14"/>
      <c r="I13" s="14"/>
    </row>
    <row r="14" spans="1:13" x14ac:dyDescent="0.25">
      <c r="A14" s="59" t="s">
        <v>9</v>
      </c>
      <c r="B14" s="61">
        <v>13</v>
      </c>
      <c r="C14" s="61">
        <v>13</v>
      </c>
      <c r="D14" s="61">
        <v>98</v>
      </c>
      <c r="E14" s="61">
        <v>23.006162051024148</v>
      </c>
      <c r="F14" s="61">
        <v>25.049354179873262</v>
      </c>
      <c r="H14" s="14"/>
      <c r="I14" s="14"/>
    </row>
    <row r="15" spans="1:13" x14ac:dyDescent="0.25">
      <c r="B15" s="14"/>
      <c r="C15" s="14"/>
      <c r="D15" s="14"/>
      <c r="E15" s="14"/>
      <c r="F15" s="14"/>
    </row>
    <row r="25" spans="1:6" x14ac:dyDescent="0.25">
      <c r="A25" s="43"/>
      <c r="B25" s="43" t="s">
        <v>4</v>
      </c>
      <c r="C25" s="43" t="s">
        <v>5</v>
      </c>
      <c r="D25" s="43" t="s">
        <v>6</v>
      </c>
      <c r="E25" s="43" t="s">
        <v>7</v>
      </c>
      <c r="F25" s="43" t="s">
        <v>8</v>
      </c>
    </row>
    <row r="26" spans="1:6" x14ac:dyDescent="0.25">
      <c r="A26" t="s">
        <v>4</v>
      </c>
      <c r="B26">
        <f ca="1">COVAR(INDIRECT($A26),INDIRECT(B$25))</f>
        <v>14</v>
      </c>
      <c r="C26">
        <f ca="1">COVAR(INDIRECT($A26),INDIRECT(C$25))</f>
        <v>14</v>
      </c>
      <c r="D26">
        <f ca="1">COVAR(INDIRECT($A26),INDIRECT(D$25))</f>
        <v>4.2307692307692308</v>
      </c>
      <c r="E26">
        <f ca="1">COVAR(INDIRECT($A26),INDIRECT(E$25))</f>
        <v>10.572176421829862</v>
      </c>
      <c r="F26">
        <f ca="1">COVAR(INDIRECT($A26),INDIRECT(F$25))</f>
        <v>-23.917560812864409</v>
      </c>
    </row>
    <row r="27" spans="1:6" x14ac:dyDescent="0.25">
      <c r="A27" t="s">
        <v>5</v>
      </c>
      <c r="B27">
        <f t="shared" ref="B27:F30" ca="1" si="0">COVAR(INDIRECT($A27),INDIRECT(B$25))</f>
        <v>14</v>
      </c>
      <c r="C27">
        <f t="shared" ca="1" si="0"/>
        <v>14</v>
      </c>
      <c r="D27">
        <f t="shared" ca="1" si="0"/>
        <v>4.2307692307692308</v>
      </c>
      <c r="E27">
        <f t="shared" ca="1" si="0"/>
        <v>10.572176421829862</v>
      </c>
      <c r="F27">
        <f t="shared" ca="1" si="0"/>
        <v>-23.917560812864409</v>
      </c>
    </row>
    <row r="28" spans="1:6" x14ac:dyDescent="0.25">
      <c r="A28" t="s">
        <v>6</v>
      </c>
      <c r="B28">
        <f t="shared" ca="1" si="0"/>
        <v>4.2307692307692308</v>
      </c>
      <c r="C28">
        <f t="shared" ca="1" si="0"/>
        <v>4.2307692307692308</v>
      </c>
      <c r="D28">
        <f t="shared" ca="1" si="0"/>
        <v>472.59171597633144</v>
      </c>
      <c r="E28">
        <f t="shared" ca="1" si="0"/>
        <v>-100.81655622902623</v>
      </c>
      <c r="F28">
        <f t="shared" ca="1" si="0"/>
        <v>-253.72638791028146</v>
      </c>
    </row>
    <row r="29" spans="1:6" x14ac:dyDescent="0.25">
      <c r="A29" t="s">
        <v>7</v>
      </c>
      <c r="B29">
        <f t="shared" ca="1" si="0"/>
        <v>10.572176421829862</v>
      </c>
      <c r="C29">
        <f t="shared" ca="1" si="0"/>
        <v>10.572176421829862</v>
      </c>
      <c r="D29">
        <f t="shared" ca="1" si="0"/>
        <v>-100.81655622902623</v>
      </c>
      <c r="E29">
        <f t="shared" ca="1" si="0"/>
        <v>937.51720909299127</v>
      </c>
      <c r="F29">
        <f t="shared" ca="1" si="0"/>
        <v>12.075709025860853</v>
      </c>
    </row>
    <row r="30" spans="1:6" x14ac:dyDescent="0.25">
      <c r="A30" t="s">
        <v>8</v>
      </c>
      <c r="B30">
        <f t="shared" ca="1" si="0"/>
        <v>-23.917560812864409</v>
      </c>
      <c r="C30">
        <f t="shared" ca="1" si="0"/>
        <v>-23.917560812864409</v>
      </c>
      <c r="D30">
        <f t="shared" ca="1" si="0"/>
        <v>-253.72638791028146</v>
      </c>
      <c r="E30">
        <f t="shared" ca="1" si="0"/>
        <v>12.075709025860853</v>
      </c>
      <c r="F30">
        <f t="shared" ca="1" si="0"/>
        <v>970.63695864387591</v>
      </c>
    </row>
  </sheetData>
  <phoneticPr fontId="7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1"/>
  <sheetViews>
    <sheetView showGridLines="0" workbookViewId="0">
      <selection activeCell="L33" sqref="L33"/>
    </sheetView>
  </sheetViews>
  <sheetFormatPr defaultRowHeight="12.75" x14ac:dyDescent="0.2"/>
  <cols>
    <col min="1" max="3" width="14.7109375" style="6" customWidth="1"/>
    <col min="4" max="4" width="7" style="6" customWidth="1"/>
    <col min="5" max="5" width="23.5703125" style="6" bestFit="1" customWidth="1"/>
    <col min="6" max="6" width="8.28515625" style="6" customWidth="1"/>
    <col min="7" max="7" width="23.5703125" style="6" bestFit="1" customWidth="1"/>
    <col min="8" max="8" width="8.28515625" style="6" customWidth="1"/>
    <col min="9" max="9" width="23.5703125" style="6" bestFit="1" customWidth="1"/>
    <col min="10" max="10" width="8.28515625" style="6" customWidth="1"/>
    <col min="11" max="11" width="5" style="6" customWidth="1"/>
    <col min="12" max="12" width="28.28515625" style="6" customWidth="1"/>
    <col min="13" max="13" width="22.140625" style="6" bestFit="1" customWidth="1"/>
    <col min="14" max="14" width="11.85546875" style="6" customWidth="1"/>
    <col min="15" max="15" width="21.28515625" style="6" customWidth="1"/>
    <col min="16" max="17" width="14.28515625" style="6" customWidth="1"/>
    <col min="18" max="16384" width="9.140625" style="6"/>
  </cols>
  <sheetData>
    <row r="1" spans="1:18" ht="30" x14ac:dyDescent="0.25">
      <c r="A1" s="41" t="s">
        <v>53</v>
      </c>
      <c r="B1" s="41" t="s">
        <v>54</v>
      </c>
      <c r="C1" s="41" t="s">
        <v>55</v>
      </c>
      <c r="D1" s="36"/>
      <c r="E1" s="9" t="s">
        <v>53</v>
      </c>
      <c r="F1" s="20"/>
      <c r="G1" s="9" t="s">
        <v>54</v>
      </c>
      <c r="H1" s="20"/>
      <c r="I1" s="9" t="s">
        <v>55</v>
      </c>
      <c r="J1" s="20"/>
      <c r="K1" s="36"/>
      <c r="L1" s="36"/>
      <c r="M1" s="65"/>
      <c r="N1" s="66" t="s">
        <v>37</v>
      </c>
      <c r="O1" s="66" t="s">
        <v>69</v>
      </c>
      <c r="P1" s="66" t="s">
        <v>68</v>
      </c>
      <c r="Q1" s="36"/>
      <c r="R1" s="36"/>
    </row>
    <row r="2" spans="1:18" ht="15" x14ac:dyDescent="0.25">
      <c r="A2" s="36">
        <v>35</v>
      </c>
      <c r="B2" s="36">
        <v>41</v>
      </c>
      <c r="C2" s="37">
        <v>52</v>
      </c>
      <c r="D2" s="36"/>
      <c r="E2" s="17"/>
      <c r="F2" s="17"/>
      <c r="G2" s="17"/>
      <c r="H2" s="17"/>
      <c r="I2" s="17"/>
      <c r="J2" s="17"/>
      <c r="K2" s="36"/>
      <c r="L2" s="36"/>
      <c r="M2" s="67" t="s">
        <v>35</v>
      </c>
      <c r="N2" s="67">
        <f ca="1">AVERAGE(INDIRECT(N1))</f>
        <v>39.25</v>
      </c>
      <c r="O2" s="67">
        <f ca="1">AVERAGE(INDIRECT(O1))</f>
        <v>46</v>
      </c>
      <c r="P2" s="67">
        <f ca="1">AVERAGE(INDIRECT(P1))</f>
        <v>41.35</v>
      </c>
      <c r="Q2" s="36"/>
      <c r="R2" s="38"/>
    </row>
    <row r="3" spans="1:18" ht="15" x14ac:dyDescent="0.25">
      <c r="A3" s="36">
        <v>32</v>
      </c>
      <c r="B3" s="36">
        <v>35</v>
      </c>
      <c r="C3" s="37">
        <v>29</v>
      </c>
      <c r="D3" s="36"/>
      <c r="E3" s="10" t="s">
        <v>35</v>
      </c>
      <c r="F3" s="17">
        <v>39.25</v>
      </c>
      <c r="G3" s="10" t="s">
        <v>35</v>
      </c>
      <c r="H3" s="17">
        <v>46</v>
      </c>
      <c r="I3" s="10" t="s">
        <v>35</v>
      </c>
      <c r="J3" s="17">
        <v>41.35</v>
      </c>
      <c r="K3" s="36"/>
      <c r="L3" s="36"/>
      <c r="M3" s="67" t="s">
        <v>56</v>
      </c>
      <c r="N3" s="67">
        <f ca="1">N6/SQRT(N14)</f>
        <v>1.8480074618213445</v>
      </c>
      <c r="O3" s="67">
        <f ca="1">O6/SQRT(O14)</f>
        <v>2.1076302482071885</v>
      </c>
      <c r="P3" s="67">
        <f ca="1">P6/SQRT(P14)</f>
        <v>1.5648692563513706</v>
      </c>
      <c r="Q3" s="39"/>
      <c r="R3" s="36"/>
    </row>
    <row r="4" spans="1:18" ht="15" x14ac:dyDescent="0.25">
      <c r="A4" s="36">
        <v>46</v>
      </c>
      <c r="B4" s="36">
        <v>36</v>
      </c>
      <c r="C4" s="37">
        <v>43</v>
      </c>
      <c r="D4" s="36"/>
      <c r="E4" s="10" t="s">
        <v>56</v>
      </c>
      <c r="F4" s="17">
        <v>1.8480074618213445</v>
      </c>
      <c r="G4" s="10" t="s">
        <v>56</v>
      </c>
      <c r="H4" s="17">
        <v>2.1076302482071885</v>
      </c>
      <c r="I4" s="10" t="s">
        <v>56</v>
      </c>
      <c r="J4" s="17">
        <v>1.5648692563513706</v>
      </c>
      <c r="K4" s="36"/>
      <c r="L4" s="36"/>
      <c r="M4" s="67" t="s">
        <v>57</v>
      </c>
      <c r="N4" s="67">
        <f ca="1">MEDIAN(INDIRECT(N1))</f>
        <v>37.5</v>
      </c>
      <c r="O4" s="67">
        <f ca="1">MEDIAN(INDIRECT(O1))</f>
        <v>45.5</v>
      </c>
      <c r="P4" s="67">
        <f ca="1">MEDIAN(INDIRECT(P1))</f>
        <v>41.5</v>
      </c>
      <c r="Q4" s="39"/>
      <c r="R4" s="39"/>
    </row>
    <row r="5" spans="1:18" ht="15" x14ac:dyDescent="0.25">
      <c r="A5" s="36">
        <v>57</v>
      </c>
      <c r="B5" s="36">
        <v>45</v>
      </c>
      <c r="C5" s="36">
        <v>45</v>
      </c>
      <c r="D5" s="40"/>
      <c r="E5" s="10" t="s">
        <v>57</v>
      </c>
      <c r="F5" s="17">
        <v>37.5</v>
      </c>
      <c r="G5" s="10" t="s">
        <v>57</v>
      </c>
      <c r="H5" s="17">
        <v>45.5</v>
      </c>
      <c r="I5" s="10" t="s">
        <v>57</v>
      </c>
      <c r="J5" s="17">
        <v>41.5</v>
      </c>
      <c r="K5" s="40"/>
      <c r="L5" s="40"/>
      <c r="M5" s="67" t="s">
        <v>58</v>
      </c>
      <c r="N5" s="67">
        <f ca="1">MODE(INDIRECT(N1))</f>
        <v>37</v>
      </c>
      <c r="O5" s="67">
        <f ca="1">MODE(INDIRECT(O1))</f>
        <v>52</v>
      </c>
      <c r="P5" s="67">
        <f ca="1">MODE(INDIRECT(P1))</f>
        <v>37</v>
      </c>
      <c r="Q5" s="39"/>
      <c r="R5" s="36"/>
    </row>
    <row r="6" spans="1:18" ht="15" x14ac:dyDescent="0.25">
      <c r="A6" s="36">
        <v>45</v>
      </c>
      <c r="B6" s="36">
        <v>44</v>
      </c>
      <c r="C6" s="37">
        <v>28</v>
      </c>
      <c r="D6" s="40"/>
      <c r="E6" s="10" t="s">
        <v>58</v>
      </c>
      <c r="F6" s="17">
        <v>37</v>
      </c>
      <c r="G6" s="10" t="s">
        <v>58</v>
      </c>
      <c r="H6" s="17">
        <v>52</v>
      </c>
      <c r="I6" s="10" t="s">
        <v>58</v>
      </c>
      <c r="J6" s="17">
        <v>37</v>
      </c>
      <c r="K6" s="40"/>
      <c r="L6" s="40"/>
      <c r="M6" s="67" t="s">
        <v>59</v>
      </c>
      <c r="N6" s="67">
        <f ca="1">STDEV(INDIRECT(N1))</f>
        <v>8.2645406151187473</v>
      </c>
      <c r="O6" s="67">
        <f ca="1">STDEV(INDIRECT(O1))</f>
        <v>9.4256090128520551</v>
      </c>
      <c r="P6" s="67">
        <f ca="1">STDEV(INDIRECT(P1))</f>
        <v>6.9983080662024184</v>
      </c>
      <c r="Q6" s="39"/>
      <c r="R6" s="36"/>
    </row>
    <row r="7" spans="1:18" ht="15" x14ac:dyDescent="0.25">
      <c r="A7" s="36">
        <v>28</v>
      </c>
      <c r="B7" s="36">
        <v>62</v>
      </c>
      <c r="C7" s="37">
        <v>35</v>
      </c>
      <c r="D7" s="40"/>
      <c r="E7" s="10" t="s">
        <v>59</v>
      </c>
      <c r="F7" s="17">
        <v>8.2645406151187473</v>
      </c>
      <c r="G7" s="10" t="s">
        <v>59</v>
      </c>
      <c r="H7" s="17">
        <v>9.4256090128520551</v>
      </c>
      <c r="I7" s="10" t="s">
        <v>59</v>
      </c>
      <c r="J7" s="17">
        <v>6.9983080662024184</v>
      </c>
      <c r="K7" s="40"/>
      <c r="L7" s="40"/>
      <c r="M7" s="67" t="s">
        <v>60</v>
      </c>
      <c r="N7" s="67">
        <f ca="1">VAR(INDIRECT(N1))</f>
        <v>68.30263157894737</v>
      </c>
      <c r="O7" s="67">
        <f ca="1">VAR(INDIRECT(O1))</f>
        <v>88.84210526315789</v>
      </c>
      <c r="P7" s="67">
        <f ca="1">VAR(INDIRECT(P1))</f>
        <v>48.976315789473837</v>
      </c>
      <c r="Q7" s="39"/>
      <c r="R7" s="36"/>
    </row>
    <row r="8" spans="1:18" ht="15" x14ac:dyDescent="0.25">
      <c r="A8" s="36">
        <v>60</v>
      </c>
      <c r="B8" s="36">
        <v>61</v>
      </c>
      <c r="C8" s="37">
        <v>37</v>
      </c>
      <c r="D8" s="40"/>
      <c r="E8" s="10" t="s">
        <v>60</v>
      </c>
      <c r="F8" s="17">
        <v>68.30263157894737</v>
      </c>
      <c r="G8" s="10" t="s">
        <v>60</v>
      </c>
      <c r="H8" s="17">
        <v>88.84210526315789</v>
      </c>
      <c r="I8" s="10" t="s">
        <v>60</v>
      </c>
      <c r="J8" s="17">
        <v>48.976315789473837</v>
      </c>
      <c r="K8" s="40"/>
      <c r="L8" s="40"/>
      <c r="M8" s="67" t="s">
        <v>61</v>
      </c>
      <c r="N8" s="67">
        <f ca="1">KURT(INDIRECT(N1))</f>
        <v>1.4726606780452034</v>
      </c>
      <c r="O8" s="67">
        <f ca="1">KURT(INDIRECT(O1))</f>
        <v>-0.47699449830020724</v>
      </c>
      <c r="P8" s="67">
        <f ca="1">KURT(INDIRECT(P1))</f>
        <v>-0.2802537626887438</v>
      </c>
      <c r="Q8" s="39"/>
      <c r="R8" s="36"/>
    </row>
    <row r="9" spans="1:18" ht="15" x14ac:dyDescent="0.25">
      <c r="A9" s="36">
        <v>37</v>
      </c>
      <c r="B9" s="36">
        <v>62</v>
      </c>
      <c r="C9" s="36">
        <v>32</v>
      </c>
      <c r="D9" s="40"/>
      <c r="E9" s="10" t="s">
        <v>61</v>
      </c>
      <c r="F9" s="17">
        <v>1.4726606780452034</v>
      </c>
      <c r="G9" s="10" t="s">
        <v>61</v>
      </c>
      <c r="H9" s="17">
        <v>-0.47699449830020724</v>
      </c>
      <c r="I9" s="10" t="s">
        <v>61</v>
      </c>
      <c r="J9" s="17">
        <v>-0.2802537626887438</v>
      </c>
      <c r="K9" s="40"/>
      <c r="L9" s="40"/>
      <c r="M9" s="67" t="s">
        <v>62</v>
      </c>
      <c r="N9" s="67">
        <f ca="1">SKEW(INDIRECT(N1))</f>
        <v>1.1801137855548518</v>
      </c>
      <c r="O9" s="67">
        <f ca="1">SKEW(INDIRECT(O1))</f>
        <v>0.14120717963922388</v>
      </c>
      <c r="P9" s="67">
        <f ca="1">SKEW(INDIRECT(P1))</f>
        <v>-0.24857926373298986</v>
      </c>
      <c r="Q9" s="39"/>
      <c r="R9" s="36"/>
    </row>
    <row r="10" spans="1:18" ht="15" x14ac:dyDescent="0.25">
      <c r="A10" s="36">
        <v>34</v>
      </c>
      <c r="B10" s="36">
        <v>36</v>
      </c>
      <c r="C10" s="36">
        <v>37</v>
      </c>
      <c r="D10" s="40"/>
      <c r="E10" s="10" t="s">
        <v>62</v>
      </c>
      <c r="F10" s="17">
        <v>1.1801137855548518</v>
      </c>
      <c r="G10" s="10" t="s">
        <v>62</v>
      </c>
      <c r="H10" s="17">
        <v>0.14120717963922388</v>
      </c>
      <c r="I10" s="10" t="s">
        <v>62</v>
      </c>
      <c r="J10" s="17">
        <v>-0.24857926373298986</v>
      </c>
      <c r="K10" s="40"/>
      <c r="L10" s="40"/>
      <c r="M10" s="67" t="s">
        <v>63</v>
      </c>
      <c r="N10" s="67">
        <f ca="1">ABS(N11-N12)</f>
        <v>32</v>
      </c>
      <c r="O10" s="67">
        <f ca="1">ABS(O11-O12)</f>
        <v>34</v>
      </c>
      <c r="P10" s="67">
        <f ca="1">ABS(P11-P12)</f>
        <v>26</v>
      </c>
      <c r="Q10" s="39"/>
      <c r="R10" s="36"/>
    </row>
    <row r="11" spans="1:18" ht="15" x14ac:dyDescent="0.25">
      <c r="A11" s="36">
        <v>33</v>
      </c>
      <c r="B11" s="36">
        <v>52</v>
      </c>
      <c r="C11" s="36">
        <v>41</v>
      </c>
      <c r="D11" s="40"/>
      <c r="E11" s="10" t="s">
        <v>63</v>
      </c>
      <c r="F11" s="17">
        <v>32</v>
      </c>
      <c r="G11" s="10" t="s">
        <v>63</v>
      </c>
      <c r="H11" s="17">
        <v>34</v>
      </c>
      <c r="I11" s="10" t="s">
        <v>63</v>
      </c>
      <c r="J11" s="17">
        <v>26</v>
      </c>
      <c r="K11" s="40"/>
      <c r="L11" s="40"/>
      <c r="M11" s="67" t="s">
        <v>10</v>
      </c>
      <c r="N11" s="67">
        <f ca="1">MIN(INDIRECT(N1))</f>
        <v>28</v>
      </c>
      <c r="O11" s="67">
        <f ca="1">MIN(INDIRECT(O1))</f>
        <v>28</v>
      </c>
      <c r="P11" s="67">
        <f ca="1">MIN(INDIRECT(P1))</f>
        <v>28</v>
      </c>
      <c r="Q11" s="39"/>
      <c r="R11" s="36"/>
    </row>
    <row r="12" spans="1:18" ht="15" x14ac:dyDescent="0.25">
      <c r="A12" s="36">
        <v>37</v>
      </c>
      <c r="B12" s="36">
        <v>46</v>
      </c>
      <c r="C12" s="36">
        <v>54</v>
      </c>
      <c r="D12" s="40"/>
      <c r="E12" s="10" t="s">
        <v>10</v>
      </c>
      <c r="F12" s="17">
        <v>28</v>
      </c>
      <c r="G12" s="10" t="s">
        <v>10</v>
      </c>
      <c r="H12" s="17">
        <v>28</v>
      </c>
      <c r="I12" s="10" t="s">
        <v>10</v>
      </c>
      <c r="J12" s="17">
        <v>28</v>
      </c>
      <c r="K12" s="40"/>
      <c r="L12" s="40"/>
      <c r="M12" s="67" t="s">
        <v>64</v>
      </c>
      <c r="N12" s="67">
        <f ca="1">MAX(INDIRECT(N1))</f>
        <v>60</v>
      </c>
      <c r="O12" s="67">
        <f ca="1">MAX(INDIRECT(O1))</f>
        <v>62</v>
      </c>
      <c r="P12" s="67">
        <f ca="1">MAX(INDIRECT(P1))</f>
        <v>54</v>
      </c>
      <c r="Q12" s="39"/>
      <c r="R12" s="36"/>
    </row>
    <row r="13" spans="1:18" ht="15" x14ac:dyDescent="0.25">
      <c r="A13" s="36">
        <v>32</v>
      </c>
      <c r="B13" s="36">
        <v>52</v>
      </c>
      <c r="C13" s="36">
        <v>44</v>
      </c>
      <c r="D13" s="40"/>
      <c r="E13" s="10" t="s">
        <v>64</v>
      </c>
      <c r="F13" s="17">
        <v>60</v>
      </c>
      <c r="G13" s="10" t="s">
        <v>64</v>
      </c>
      <c r="H13" s="17">
        <v>62</v>
      </c>
      <c r="I13" s="10" t="s">
        <v>64</v>
      </c>
      <c r="J13" s="17">
        <v>54</v>
      </c>
      <c r="K13" s="40"/>
      <c r="L13" s="40"/>
      <c r="M13" s="67" t="s">
        <v>65</v>
      </c>
      <c r="N13" s="67">
        <f ca="1">SUM(INDIRECT(N1))</f>
        <v>785</v>
      </c>
      <c r="O13" s="67">
        <f ca="1">SUM(INDIRECT(O1))</f>
        <v>920</v>
      </c>
      <c r="P13" s="67">
        <f ca="1">SUM(INDIRECT(P1))</f>
        <v>827</v>
      </c>
      <c r="Q13" s="39"/>
      <c r="R13" s="36"/>
    </row>
    <row r="14" spans="1:18" ht="15" x14ac:dyDescent="0.25">
      <c r="A14" s="36">
        <v>38</v>
      </c>
      <c r="B14" s="36">
        <v>38</v>
      </c>
      <c r="C14" s="36">
        <v>42</v>
      </c>
      <c r="D14" s="36"/>
      <c r="E14" s="10" t="s">
        <v>65</v>
      </c>
      <c r="F14" s="17">
        <v>785</v>
      </c>
      <c r="G14" s="10" t="s">
        <v>65</v>
      </c>
      <c r="H14" s="17">
        <v>920</v>
      </c>
      <c r="I14" s="10" t="s">
        <v>65</v>
      </c>
      <c r="J14" s="17">
        <v>827</v>
      </c>
      <c r="K14" s="36"/>
      <c r="L14" s="36"/>
      <c r="M14" s="67" t="s">
        <v>66</v>
      </c>
      <c r="N14" s="67">
        <f ca="1">COUNT(INDIRECT(N1))</f>
        <v>20</v>
      </c>
      <c r="O14" s="67">
        <f ca="1">COUNT(INDIRECT(O1))</f>
        <v>20</v>
      </c>
      <c r="P14" s="67">
        <f ca="1">COUNT(INDIRECT(P1))</f>
        <v>20</v>
      </c>
      <c r="Q14" s="39"/>
      <c r="R14" s="36"/>
    </row>
    <row r="15" spans="1:18" ht="15" x14ac:dyDescent="0.25">
      <c r="A15" s="36">
        <v>41</v>
      </c>
      <c r="B15" s="36">
        <v>28</v>
      </c>
      <c r="C15" s="36">
        <v>48</v>
      </c>
      <c r="D15" s="36"/>
      <c r="E15" s="10" t="s">
        <v>66</v>
      </c>
      <c r="F15" s="17">
        <v>20</v>
      </c>
      <c r="G15" s="10" t="s">
        <v>66</v>
      </c>
      <c r="H15" s="17">
        <v>20</v>
      </c>
      <c r="I15" s="10" t="s">
        <v>66</v>
      </c>
      <c r="J15" s="17">
        <v>20</v>
      </c>
      <c r="K15" s="36"/>
      <c r="L15" s="36"/>
      <c r="M15" s="67" t="s">
        <v>67</v>
      </c>
      <c r="N15" s="67">
        <f ca="1">CONFIDENCE(1-N16,N6,N14)</f>
        <v>3.6220280683311135</v>
      </c>
      <c r="O15" s="67">
        <f ca="1">CONFIDENCE(1-O16,O6,O14)</f>
        <v>4.1308793792133036</v>
      </c>
      <c r="P15" s="67">
        <f ca="1">CONFIDENCE(1-P16,P6,P14)</f>
        <v>3.0670873829626628</v>
      </c>
      <c r="Q15" s="39"/>
      <c r="R15" s="36"/>
    </row>
    <row r="16" spans="1:18" ht="15.75" thickBot="1" x14ac:dyDescent="0.3">
      <c r="A16" s="36">
        <v>38</v>
      </c>
      <c r="B16" s="36">
        <v>50</v>
      </c>
      <c r="C16" s="36">
        <v>46</v>
      </c>
      <c r="D16" s="36"/>
      <c r="E16" s="11" t="s">
        <v>67</v>
      </c>
      <c r="F16" s="18">
        <v>3.8679252719946535</v>
      </c>
      <c r="G16" s="11" t="s">
        <v>67</v>
      </c>
      <c r="H16" s="18">
        <v>4.4113221777938127</v>
      </c>
      <c r="I16" s="11" t="s">
        <v>67</v>
      </c>
      <c r="J16" s="18">
        <v>3.2753100131118944</v>
      </c>
      <c r="K16" s="36"/>
      <c r="L16" s="36"/>
      <c r="M16" s="67" t="s">
        <v>67</v>
      </c>
      <c r="N16" s="67">
        <v>0.95</v>
      </c>
      <c r="O16" s="67">
        <v>0.95</v>
      </c>
      <c r="P16" s="67">
        <v>0.95</v>
      </c>
      <c r="Q16" s="39"/>
      <c r="R16" s="39"/>
    </row>
    <row r="17" spans="1:18" ht="15" x14ac:dyDescent="0.25">
      <c r="A17" s="36">
        <v>42</v>
      </c>
      <c r="B17" s="36">
        <v>52</v>
      </c>
      <c r="C17" s="36">
        <v>47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16"/>
      <c r="O17" s="16"/>
      <c r="P17" s="36"/>
      <c r="Q17" s="36"/>
      <c r="R17" s="36"/>
    </row>
    <row r="18" spans="1:18" ht="15" x14ac:dyDescent="0.25">
      <c r="A18" s="36">
        <v>29</v>
      </c>
      <c r="B18" s="36">
        <v>48</v>
      </c>
      <c r="C18" s="36">
        <v>39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</row>
    <row r="19" spans="1:18" ht="15" x14ac:dyDescent="0.25">
      <c r="A19" s="36">
        <v>40</v>
      </c>
      <c r="B19" s="36">
        <v>38</v>
      </c>
      <c r="C19" s="36">
        <v>40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</row>
    <row r="20" spans="1:18" ht="15" x14ac:dyDescent="0.25">
      <c r="A20" s="36">
        <v>37</v>
      </c>
      <c r="B20" s="36">
        <v>44</v>
      </c>
      <c r="C20" s="36">
        <v>41</v>
      </c>
      <c r="D20" s="36"/>
      <c r="E20"/>
      <c r="F20"/>
      <c r="G20"/>
      <c r="H20"/>
      <c r="I20"/>
      <c r="J20"/>
      <c r="K20" s="36"/>
      <c r="L20" s="36"/>
      <c r="M20" s="36"/>
      <c r="N20" s="36"/>
      <c r="O20" s="36"/>
      <c r="P20" s="36"/>
      <c r="Q20" s="36"/>
      <c r="R20" s="36"/>
    </row>
    <row r="21" spans="1:18" ht="15" x14ac:dyDescent="0.25">
      <c r="A21" s="36">
        <v>44</v>
      </c>
      <c r="B21" s="36">
        <v>50</v>
      </c>
      <c r="C21" s="36">
        <v>47</v>
      </c>
      <c r="D21" s="36"/>
      <c r="E21"/>
      <c r="F21"/>
      <c r="G21"/>
      <c r="H21"/>
      <c r="I21"/>
      <c r="J21"/>
      <c r="K21" s="36"/>
      <c r="L21" s="36"/>
      <c r="M21" s="36"/>
      <c r="N21" s="36"/>
      <c r="O21" s="36"/>
      <c r="P21" s="36"/>
      <c r="Q21" s="36"/>
      <c r="R21" s="36"/>
    </row>
    <row r="22" spans="1:18" ht="15" x14ac:dyDescent="0.25">
      <c r="A22" s="36"/>
      <c r="B22" s="36"/>
      <c r="C22" s="36"/>
      <c r="D22" s="36"/>
      <c r="E22"/>
      <c r="F22"/>
      <c r="G22"/>
      <c r="H22"/>
      <c r="I22"/>
      <c r="J22"/>
      <c r="K22" s="36"/>
      <c r="L22" s="36"/>
      <c r="M22" s="36"/>
      <c r="N22" s="36"/>
      <c r="O22" s="36"/>
      <c r="P22" s="36"/>
      <c r="Q22" s="36"/>
      <c r="R22" s="36"/>
    </row>
    <row r="23" spans="1:18" ht="15" x14ac:dyDescent="0.25">
      <c r="A23" s="36"/>
      <c r="B23" s="36"/>
      <c r="C23" s="36"/>
      <c r="D23" s="36"/>
      <c r="E23"/>
      <c r="F23"/>
      <c r="G23"/>
      <c r="H23"/>
      <c r="I23"/>
      <c r="J23"/>
      <c r="K23" s="36"/>
      <c r="L23" s="36"/>
      <c r="M23" s="36"/>
      <c r="N23" s="36"/>
      <c r="O23" s="36"/>
      <c r="P23" s="36"/>
      <c r="Q23" s="36"/>
      <c r="R23" s="36"/>
    </row>
    <row r="24" spans="1:18" ht="15" x14ac:dyDescent="0.25">
      <c r="A24" s="36"/>
      <c r="B24" s="36"/>
      <c r="C24" s="36"/>
      <c r="D24" s="36"/>
      <c r="E24"/>
      <c r="F24"/>
      <c r="G24"/>
      <c r="H24"/>
      <c r="I24"/>
      <c r="J24"/>
      <c r="K24" s="36"/>
      <c r="L24" s="36"/>
      <c r="M24" s="36"/>
      <c r="N24" s="36"/>
      <c r="O24" s="36"/>
      <c r="P24" s="36"/>
      <c r="Q24" s="36"/>
      <c r="R24" s="36"/>
    </row>
    <row r="25" spans="1:18" ht="15" x14ac:dyDescent="0.25">
      <c r="A25" s="16"/>
      <c r="B25" s="16"/>
      <c r="C25" s="16"/>
      <c r="D25" s="16"/>
      <c r="E25"/>
      <c r="F25"/>
      <c r="G25"/>
      <c r="H25"/>
      <c r="I25"/>
      <c r="J25"/>
      <c r="K25" s="16"/>
      <c r="L25" s="16"/>
      <c r="M25" s="16"/>
      <c r="N25" s="16"/>
      <c r="O25" s="36"/>
      <c r="P25" s="36"/>
      <c r="Q25" s="36"/>
      <c r="R25" s="36"/>
    </row>
    <row r="26" spans="1:18" ht="15" x14ac:dyDescent="0.25">
      <c r="A26" s="16"/>
      <c r="B26" s="16"/>
      <c r="C26" s="16"/>
      <c r="D26" s="16"/>
      <c r="E26"/>
      <c r="F26"/>
      <c r="G26"/>
      <c r="H26"/>
      <c r="I26"/>
      <c r="J26"/>
      <c r="K26" s="16"/>
      <c r="L26" s="16"/>
      <c r="M26" s="16"/>
      <c r="N26" s="16"/>
      <c r="O26" s="36"/>
      <c r="P26" s="36"/>
      <c r="Q26" s="36"/>
      <c r="R26" s="36"/>
    </row>
    <row r="27" spans="1:18" ht="15" x14ac:dyDescent="0.25">
      <c r="A27" s="16"/>
      <c r="B27" s="16"/>
      <c r="C27" s="16"/>
      <c r="D27" s="16"/>
      <c r="E27"/>
      <c r="F27"/>
      <c r="G27"/>
      <c r="H27"/>
      <c r="I27"/>
      <c r="J27"/>
      <c r="K27" s="16"/>
      <c r="L27" s="16"/>
      <c r="M27" s="16"/>
      <c r="N27" s="16"/>
      <c r="O27" s="36"/>
      <c r="P27" s="36"/>
      <c r="Q27" s="36"/>
      <c r="R27" s="36"/>
    </row>
    <row r="28" spans="1:18" ht="15" x14ac:dyDescent="0.25">
      <c r="A28" s="16"/>
      <c r="B28" s="16"/>
      <c r="C28" s="16"/>
      <c r="D28" s="16"/>
      <c r="E28"/>
      <c r="F28"/>
      <c r="G28"/>
      <c r="H28"/>
      <c r="I28"/>
      <c r="J28"/>
      <c r="K28" s="16"/>
      <c r="L28" s="16"/>
      <c r="M28" s="16"/>
      <c r="N28" s="16"/>
      <c r="O28" s="36"/>
      <c r="P28" s="36"/>
      <c r="Q28" s="36"/>
      <c r="R28" s="36"/>
    </row>
    <row r="29" spans="1:18" ht="15" x14ac:dyDescent="0.25">
      <c r="A29" s="16"/>
      <c r="B29" s="16"/>
      <c r="C29" s="16"/>
      <c r="D29" s="16"/>
      <c r="E29"/>
      <c r="F29"/>
      <c r="G29"/>
      <c r="H29"/>
      <c r="I29"/>
      <c r="J29"/>
      <c r="K29" s="16"/>
      <c r="L29" s="16"/>
      <c r="M29" s="16"/>
      <c r="N29" s="16"/>
      <c r="O29" s="36"/>
      <c r="P29" s="36"/>
      <c r="Q29" s="36"/>
      <c r="R29" s="36"/>
    </row>
    <row r="30" spans="1:18" ht="15" x14ac:dyDescent="0.25">
      <c r="A30" s="16"/>
      <c r="B30" s="16"/>
      <c r="C30" s="16"/>
      <c r="D30" s="16"/>
      <c r="E30"/>
      <c r="F30"/>
      <c r="G30"/>
      <c r="H30"/>
      <c r="I30"/>
      <c r="J30"/>
      <c r="K30" s="16"/>
      <c r="L30" s="16"/>
      <c r="M30" s="16"/>
      <c r="N30" s="16"/>
      <c r="O30" s="36"/>
      <c r="P30" s="36"/>
      <c r="Q30" s="36"/>
      <c r="R30" s="36"/>
    </row>
    <row r="31" spans="1:18" ht="15" x14ac:dyDescent="0.25">
      <c r="A31" s="16"/>
      <c r="B31" s="16"/>
      <c r="C31" s="16"/>
      <c r="D31" s="16"/>
      <c r="E31"/>
      <c r="F31"/>
      <c r="G31"/>
      <c r="H31"/>
      <c r="I31"/>
      <c r="J31"/>
      <c r="K31" s="16"/>
      <c r="L31" s="16"/>
      <c r="M31" s="16"/>
      <c r="N31" s="16"/>
      <c r="O31" s="36"/>
      <c r="P31" s="36"/>
      <c r="Q31" s="36"/>
      <c r="R31" s="36"/>
    </row>
    <row r="32" spans="1:18" ht="15" x14ac:dyDescent="0.25">
      <c r="A32" s="16"/>
      <c r="B32" s="16"/>
      <c r="C32" s="16"/>
      <c r="D32" s="16"/>
      <c r="E32"/>
      <c r="F32"/>
      <c r="G32"/>
      <c r="H32"/>
      <c r="I32"/>
      <c r="J32"/>
      <c r="K32" s="16"/>
      <c r="L32" s="16"/>
      <c r="M32" s="16"/>
      <c r="N32" s="16"/>
      <c r="O32" s="36"/>
      <c r="P32" s="36"/>
      <c r="Q32" s="36"/>
      <c r="R32" s="36"/>
    </row>
    <row r="33" spans="1:18" ht="15" x14ac:dyDescent="0.25">
      <c r="A33" s="16"/>
      <c r="B33" s="16"/>
      <c r="C33" s="16"/>
      <c r="D33" s="16"/>
      <c r="E33"/>
      <c r="F33"/>
      <c r="G33"/>
      <c r="H33"/>
      <c r="I33"/>
      <c r="J33"/>
      <c r="K33" s="16"/>
      <c r="L33" s="16"/>
      <c r="M33" s="16"/>
      <c r="N33" s="16"/>
      <c r="O33" s="36"/>
      <c r="P33" s="36"/>
      <c r="Q33" s="36"/>
      <c r="R33" s="36"/>
    </row>
    <row r="34" spans="1:18" ht="15" x14ac:dyDescent="0.25">
      <c r="A34" s="16"/>
      <c r="B34" s="16"/>
      <c r="C34" s="16"/>
      <c r="D34" s="16"/>
      <c r="E34"/>
      <c r="F34"/>
      <c r="G34"/>
      <c r="H34"/>
      <c r="I34"/>
      <c r="J34"/>
      <c r="K34" s="16"/>
      <c r="L34" s="16"/>
      <c r="M34" s="16"/>
      <c r="N34" s="16"/>
      <c r="O34" s="36"/>
      <c r="P34" s="36"/>
      <c r="Q34" s="36"/>
      <c r="R34" s="36"/>
    </row>
    <row r="35" spans="1:18" ht="15" x14ac:dyDescent="0.25">
      <c r="A35" s="16"/>
      <c r="B35" s="16"/>
      <c r="C35" s="16"/>
      <c r="D35" s="16"/>
      <c r="E35"/>
      <c r="F35"/>
      <c r="G35"/>
      <c r="H35"/>
      <c r="I35"/>
      <c r="J35"/>
      <c r="K35" s="16"/>
      <c r="L35" s="16"/>
      <c r="M35" s="16"/>
      <c r="N35" s="16"/>
      <c r="O35" s="36"/>
      <c r="P35" s="36"/>
      <c r="Q35" s="36"/>
      <c r="R35" s="36"/>
    </row>
    <row r="36" spans="1:18" ht="15" x14ac:dyDescent="0.25">
      <c r="A36" s="16"/>
      <c r="B36" s="16"/>
      <c r="C36" s="16"/>
      <c r="D36" s="16"/>
      <c r="E36"/>
      <c r="F36"/>
      <c r="G36"/>
      <c r="H36"/>
      <c r="I36"/>
      <c r="J36"/>
      <c r="K36" s="16"/>
      <c r="L36" s="16"/>
      <c r="M36" s="16"/>
      <c r="N36" s="16"/>
      <c r="O36" s="36"/>
      <c r="P36" s="36"/>
      <c r="Q36" s="36"/>
      <c r="R36" s="36"/>
    </row>
    <row r="37" spans="1:18" ht="15" x14ac:dyDescent="0.25">
      <c r="A37" s="16"/>
      <c r="B37" s="16"/>
      <c r="C37" s="16"/>
      <c r="D37" s="16"/>
      <c r="E37"/>
      <c r="F37"/>
      <c r="G37"/>
      <c r="H37"/>
      <c r="I37"/>
      <c r="J37"/>
      <c r="K37" s="16"/>
      <c r="L37" s="16"/>
      <c r="M37" s="16"/>
      <c r="N37" s="16"/>
      <c r="O37" s="36"/>
      <c r="P37" s="36"/>
      <c r="Q37" s="36"/>
      <c r="R37" s="36"/>
    </row>
    <row r="38" spans="1:18" ht="15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36"/>
      <c r="P38" s="36"/>
      <c r="Q38" s="36"/>
      <c r="R38" s="36"/>
    </row>
    <row r="39" spans="1:18" ht="15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36"/>
      <c r="P39" s="36"/>
      <c r="Q39" s="36"/>
      <c r="R39" s="36"/>
    </row>
    <row r="40" spans="1:18" ht="15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36"/>
      <c r="P40" s="36"/>
      <c r="Q40" s="36"/>
      <c r="R40" s="36"/>
    </row>
    <row r="41" spans="1:18" ht="15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36"/>
      <c r="P41" s="36"/>
      <c r="Q41" s="36"/>
      <c r="R41" s="36"/>
    </row>
  </sheetData>
  <phoneticPr fontId="7" type="noConversion"/>
  <printOptions gridLinesSet="0"/>
  <pageMargins left="0.75" right="0.75" top="1" bottom="1" header="0.5" footer="0.5"/>
  <pageSetup orientation="portrait" horizontalDpi="300" verticalDpi="4294967293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3"/>
  <sheetViews>
    <sheetView showGridLines="0" workbookViewId="0"/>
  </sheetViews>
  <sheetFormatPr defaultRowHeight="15" x14ac:dyDescent="0.25"/>
  <cols>
    <col min="1" max="1" width="13.140625" customWidth="1"/>
    <col min="2" max="2" width="13.85546875" customWidth="1"/>
  </cols>
  <sheetData>
    <row r="1" spans="1:3" x14ac:dyDescent="0.25">
      <c r="A1" s="35" t="s">
        <v>70</v>
      </c>
      <c r="B1" s="35" t="s">
        <v>71</v>
      </c>
    </row>
    <row r="2" spans="1:3" x14ac:dyDescent="0.25">
      <c r="A2" t="s">
        <v>72</v>
      </c>
      <c r="B2" s="2">
        <v>1000</v>
      </c>
      <c r="C2" t="e">
        <v>#N/A</v>
      </c>
    </row>
    <row r="3" spans="1:3" x14ac:dyDescent="0.25">
      <c r="A3" t="s">
        <v>73</v>
      </c>
      <c r="B3" s="2">
        <v>1455</v>
      </c>
      <c r="C3" s="1">
        <f>B2</f>
        <v>1000</v>
      </c>
    </row>
    <row r="4" spans="1:3" x14ac:dyDescent="0.25">
      <c r="A4" t="s">
        <v>74</v>
      </c>
      <c r="B4" s="2">
        <v>1899</v>
      </c>
      <c r="C4">
        <f t="shared" ref="C4:C13" si="0">0.7*B3+0.3*C3</f>
        <v>1318.5</v>
      </c>
    </row>
    <row r="5" spans="1:3" x14ac:dyDescent="0.25">
      <c r="A5" t="s">
        <v>75</v>
      </c>
      <c r="B5" s="2">
        <v>1433</v>
      </c>
      <c r="C5">
        <f t="shared" si="0"/>
        <v>1724.85</v>
      </c>
    </row>
    <row r="6" spans="1:3" x14ac:dyDescent="0.25">
      <c r="A6" t="s">
        <v>76</v>
      </c>
      <c r="B6" s="2">
        <v>1900</v>
      </c>
      <c r="C6">
        <f t="shared" si="0"/>
        <v>1520.5549999999998</v>
      </c>
    </row>
    <row r="7" spans="1:3" x14ac:dyDescent="0.25">
      <c r="A7" t="s">
        <v>77</v>
      </c>
      <c r="B7" s="2">
        <v>2133</v>
      </c>
      <c r="C7">
        <f t="shared" si="0"/>
        <v>1786.1664999999998</v>
      </c>
    </row>
    <row r="8" spans="1:3" x14ac:dyDescent="0.25">
      <c r="A8" t="s">
        <v>78</v>
      </c>
      <c r="B8" s="2">
        <v>1800</v>
      </c>
      <c r="C8">
        <f t="shared" si="0"/>
        <v>2028.9499499999997</v>
      </c>
    </row>
    <row r="9" spans="1:3" x14ac:dyDescent="0.25">
      <c r="A9" t="s">
        <v>79</v>
      </c>
      <c r="B9" s="2">
        <v>2490</v>
      </c>
      <c r="C9">
        <f t="shared" si="0"/>
        <v>1868.6849849999999</v>
      </c>
    </row>
    <row r="10" spans="1:3" x14ac:dyDescent="0.25">
      <c r="A10" t="s">
        <v>80</v>
      </c>
      <c r="B10" s="2">
        <v>3000</v>
      </c>
      <c r="C10">
        <f t="shared" si="0"/>
        <v>2303.6054955</v>
      </c>
    </row>
    <row r="11" spans="1:3" x14ac:dyDescent="0.25">
      <c r="A11" t="s">
        <v>81</v>
      </c>
      <c r="B11" s="2">
        <v>3244</v>
      </c>
      <c r="C11">
        <f t="shared" si="0"/>
        <v>2791.0816486499998</v>
      </c>
    </row>
    <row r="12" spans="1:3" x14ac:dyDescent="0.25">
      <c r="A12" t="s">
        <v>82</v>
      </c>
      <c r="B12" s="2">
        <v>4598</v>
      </c>
      <c r="C12">
        <f t="shared" si="0"/>
        <v>3108.1244945949998</v>
      </c>
    </row>
    <row r="13" spans="1:3" x14ac:dyDescent="0.25">
      <c r="A13" t="s">
        <v>83</v>
      </c>
      <c r="B13" s="2">
        <v>5409</v>
      </c>
      <c r="C13">
        <f t="shared" si="0"/>
        <v>4151.0373483784997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"/>
  <sheetViews>
    <sheetView showGridLines="0" zoomScaleNormal="100" workbookViewId="0">
      <selection activeCell="J15" sqref="J15"/>
    </sheetView>
  </sheetViews>
  <sheetFormatPr defaultRowHeight="15" x14ac:dyDescent="0.25"/>
  <cols>
    <col min="1" max="1" width="10.85546875" style="47" customWidth="1"/>
    <col min="2" max="2" width="10.28515625" style="47" customWidth="1"/>
    <col min="3" max="3" width="9.140625" style="47"/>
    <col min="4" max="4" width="35.85546875" style="47" bestFit="1" customWidth="1"/>
    <col min="5" max="16384" width="9.140625" style="47"/>
  </cols>
  <sheetData>
    <row r="1" spans="1:6" x14ac:dyDescent="0.25">
      <c r="A1" s="68" t="s">
        <v>84</v>
      </c>
      <c r="B1" s="68" t="s">
        <v>85</v>
      </c>
      <c r="D1" s="69" t="s">
        <v>86</v>
      </c>
      <c r="E1" s="69"/>
      <c r="F1" s="69"/>
    </row>
    <row r="2" spans="1:6" ht="15.75" thickBot="1" x14ac:dyDescent="0.3">
      <c r="A2" s="47">
        <v>96</v>
      </c>
      <c r="B2" s="47">
        <v>39</v>
      </c>
      <c r="D2" s="69"/>
      <c r="E2" s="69"/>
      <c r="F2" s="69"/>
    </row>
    <row r="3" spans="1:6" x14ac:dyDescent="0.25">
      <c r="A3" s="47">
        <v>78</v>
      </c>
      <c r="B3" s="47">
        <v>53</v>
      </c>
      <c r="D3" s="70"/>
      <c r="E3" s="70" t="s">
        <v>84</v>
      </c>
      <c r="F3" s="70" t="s">
        <v>85</v>
      </c>
    </row>
    <row r="4" spans="1:6" x14ac:dyDescent="0.25">
      <c r="A4" s="47">
        <v>72</v>
      </c>
      <c r="B4" s="47">
        <v>51</v>
      </c>
      <c r="D4" s="49" t="s">
        <v>35</v>
      </c>
      <c r="E4" s="49">
        <v>75.444444444444443</v>
      </c>
      <c r="F4" s="49">
        <v>46.666666666666664</v>
      </c>
    </row>
    <row r="5" spans="1:6" x14ac:dyDescent="0.25">
      <c r="A5" s="47">
        <v>78</v>
      </c>
      <c r="B5" s="47">
        <v>48</v>
      </c>
      <c r="D5" s="49" t="s">
        <v>87</v>
      </c>
      <c r="E5" s="49">
        <v>109.52777777777737</v>
      </c>
      <c r="F5" s="49">
        <v>25</v>
      </c>
    </row>
    <row r="6" spans="1:6" x14ac:dyDescent="0.25">
      <c r="A6" s="47">
        <v>65</v>
      </c>
      <c r="B6" s="47">
        <v>51</v>
      </c>
      <c r="D6" s="49" t="s">
        <v>88</v>
      </c>
      <c r="E6" s="49">
        <v>9</v>
      </c>
      <c r="F6" s="49">
        <v>9</v>
      </c>
    </row>
    <row r="7" spans="1:6" x14ac:dyDescent="0.25">
      <c r="A7" s="47">
        <v>66</v>
      </c>
      <c r="B7" s="47">
        <v>42</v>
      </c>
      <c r="D7" s="49" t="s">
        <v>1</v>
      </c>
      <c r="E7" s="49">
        <v>8</v>
      </c>
      <c r="F7" s="49">
        <v>8</v>
      </c>
    </row>
    <row r="8" spans="1:6" x14ac:dyDescent="0.25">
      <c r="A8" s="47">
        <v>69</v>
      </c>
      <c r="B8" s="47">
        <v>44</v>
      </c>
      <c r="D8" s="49" t="s">
        <v>3</v>
      </c>
      <c r="E8" s="49">
        <v>4.3811111111110952</v>
      </c>
      <c r="F8" s="49"/>
    </row>
    <row r="9" spans="1:6" x14ac:dyDescent="0.25">
      <c r="A9" s="47">
        <v>87</v>
      </c>
      <c r="B9" s="47">
        <v>42</v>
      </c>
      <c r="D9" s="49" t="s">
        <v>89</v>
      </c>
      <c r="E9" s="49">
        <v>2.5855309468575283E-2</v>
      </c>
      <c r="F9" s="49"/>
    </row>
    <row r="10" spans="1:6" ht="15.75" thickBot="1" x14ac:dyDescent="0.3">
      <c r="A10" s="47">
        <v>68</v>
      </c>
      <c r="B10" s="47">
        <v>50</v>
      </c>
      <c r="D10" s="50" t="s">
        <v>90</v>
      </c>
      <c r="E10" s="50">
        <v>3.4381031355223968</v>
      </c>
      <c r="F10" s="50"/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40"/>
  <sheetViews>
    <sheetView showGridLines="0" zoomScale="85" zoomScaleNormal="85" workbookViewId="0">
      <selection activeCell="N37" sqref="N37"/>
    </sheetView>
  </sheetViews>
  <sheetFormatPr defaultRowHeight="12.75" x14ac:dyDescent="0.2"/>
  <cols>
    <col min="1" max="1" width="7.7109375" style="7" customWidth="1"/>
    <col min="2" max="2" width="5.5703125" style="7" customWidth="1"/>
    <col min="3" max="3" width="12.28515625" style="7" bestFit="1" customWidth="1"/>
    <col min="4" max="4" width="9.85546875" style="7" customWidth="1"/>
    <col min="5" max="5" width="15.5703125" style="7" bestFit="1" customWidth="1"/>
    <col min="6" max="6" width="12.28515625" style="7" bestFit="1" customWidth="1"/>
    <col min="7" max="7" width="9.85546875" style="7" customWidth="1"/>
    <col min="8" max="8" width="15.5703125" style="7" bestFit="1" customWidth="1"/>
    <col min="9" max="16384" width="9.140625" style="7"/>
  </cols>
  <sheetData>
    <row r="1" spans="1:8" ht="15.75" thickBot="1" x14ac:dyDescent="0.3">
      <c r="A1" s="43" t="s">
        <v>91</v>
      </c>
    </row>
    <row r="2" spans="1:8" ht="15" x14ac:dyDescent="0.25">
      <c r="A2" s="21">
        <v>62.703239917755127</v>
      </c>
      <c r="C2" s="70" t="s">
        <v>95</v>
      </c>
      <c r="D2" s="70" t="s">
        <v>92</v>
      </c>
      <c r="E2" s="70" t="s">
        <v>94</v>
      </c>
      <c r="F2" s="70" t="s">
        <v>95</v>
      </c>
      <c r="G2" s="70" t="s">
        <v>92</v>
      </c>
      <c r="H2" s="70" t="s">
        <v>94</v>
      </c>
    </row>
    <row r="3" spans="1:8" ht="15" x14ac:dyDescent="0.25">
      <c r="A3" s="21">
        <v>61.964439181610942</v>
      </c>
      <c r="C3" s="15">
        <v>32.737863319925964</v>
      </c>
      <c r="D3" s="10">
        <v>1</v>
      </c>
      <c r="E3" s="12">
        <v>8.3333333333333332E-3</v>
      </c>
      <c r="F3" s="15">
        <v>53.078515874221921</v>
      </c>
      <c r="G3" s="10">
        <v>24</v>
      </c>
      <c r="H3" s="12">
        <v>0.2</v>
      </c>
    </row>
    <row r="4" spans="1:8" ht="15" x14ac:dyDescent="0.25">
      <c r="A4" s="21">
        <v>48.445928213186562</v>
      </c>
      <c r="C4" s="15">
        <v>36.12797207897529</v>
      </c>
      <c r="D4" s="10">
        <v>5</v>
      </c>
      <c r="E4" s="12">
        <v>0.05</v>
      </c>
      <c r="F4" s="15">
        <v>56.468624633271247</v>
      </c>
      <c r="G4" s="10">
        <v>21</v>
      </c>
      <c r="H4" s="12">
        <v>0.375</v>
      </c>
    </row>
    <row r="5" spans="1:8" ht="15" x14ac:dyDescent="0.25">
      <c r="A5" s="21">
        <v>46.467131495592184</v>
      </c>
      <c r="C5" s="15">
        <v>39.518080838024616</v>
      </c>
      <c r="D5" s="10">
        <v>6</v>
      </c>
      <c r="E5" s="12">
        <v>0.1</v>
      </c>
      <c r="F5" s="15">
        <v>49.688407115172595</v>
      </c>
      <c r="G5" s="10">
        <v>16</v>
      </c>
      <c r="H5" s="12">
        <v>0.5083333333333333</v>
      </c>
    </row>
    <row r="6" spans="1:8" ht="15" x14ac:dyDescent="0.25">
      <c r="A6" s="21">
        <v>55.019765012548305</v>
      </c>
      <c r="C6" s="15">
        <v>42.908189597073942</v>
      </c>
      <c r="D6" s="10">
        <v>9</v>
      </c>
      <c r="E6" s="12">
        <v>0.17499999999999999</v>
      </c>
      <c r="F6" s="15">
        <v>59.858733392320573</v>
      </c>
      <c r="G6" s="10">
        <v>16</v>
      </c>
      <c r="H6" s="12">
        <v>0.64166666666666672</v>
      </c>
    </row>
    <row r="7" spans="1:8" ht="15" x14ac:dyDescent="0.25">
      <c r="A7" s="21">
        <v>59.108407539315522</v>
      </c>
      <c r="C7" s="15">
        <v>46.298298356123269</v>
      </c>
      <c r="D7" s="10">
        <v>12</v>
      </c>
      <c r="E7" s="12">
        <v>0.27500000000000002</v>
      </c>
      <c r="F7" s="15">
        <v>46.298298356123269</v>
      </c>
      <c r="G7" s="10">
        <v>12</v>
      </c>
      <c r="H7" s="12">
        <v>0.7416666666666667</v>
      </c>
    </row>
    <row r="8" spans="1:8" ht="15" x14ac:dyDescent="0.25">
      <c r="A8" s="21">
        <v>54.506055120145902</v>
      </c>
      <c r="C8" s="15">
        <v>49.688407115172595</v>
      </c>
      <c r="D8" s="10">
        <v>16</v>
      </c>
      <c r="E8" s="12">
        <v>0.40833333333333333</v>
      </c>
      <c r="F8" s="15">
        <v>42.908189597073942</v>
      </c>
      <c r="G8" s="10">
        <v>9</v>
      </c>
      <c r="H8" s="12">
        <v>0.81666666666666665</v>
      </c>
    </row>
    <row r="9" spans="1:8" ht="15" x14ac:dyDescent="0.25">
      <c r="A9" s="21">
        <v>66.638950910419226</v>
      </c>
      <c r="C9" s="15">
        <v>53.078515874221921</v>
      </c>
      <c r="D9" s="10">
        <v>24</v>
      </c>
      <c r="E9" s="12">
        <v>0.60833333333333328</v>
      </c>
      <c r="F9" s="15">
        <v>63.2488421513699</v>
      </c>
      <c r="G9" s="10">
        <v>9</v>
      </c>
      <c r="H9" s="12">
        <v>0.89166666666666672</v>
      </c>
    </row>
    <row r="10" spans="1:8" ht="15" x14ac:dyDescent="0.25">
      <c r="A10" s="21">
        <v>53.080222086282447</v>
      </c>
      <c r="C10" s="15">
        <v>56.468624633271247</v>
      </c>
      <c r="D10" s="10">
        <v>21</v>
      </c>
      <c r="E10" s="12">
        <v>0.78333333333333333</v>
      </c>
      <c r="F10" s="15">
        <v>39.518080838024616</v>
      </c>
      <c r="G10" s="10">
        <v>6</v>
      </c>
      <c r="H10" s="12">
        <v>0.94166666666666665</v>
      </c>
    </row>
    <row r="11" spans="1:8" ht="15" x14ac:dyDescent="0.25">
      <c r="A11" s="21">
        <v>43.194905982818455</v>
      </c>
      <c r="C11" s="15">
        <v>59.858733392320573</v>
      </c>
      <c r="D11" s="10">
        <v>16</v>
      </c>
      <c r="E11" s="12">
        <v>0.91666666666666663</v>
      </c>
      <c r="F11" s="15">
        <v>36.12797207897529</v>
      </c>
      <c r="G11" s="10">
        <v>5</v>
      </c>
      <c r="H11" s="12">
        <v>0.98333333333333328</v>
      </c>
    </row>
    <row r="12" spans="1:8" ht="15" x14ac:dyDescent="0.25">
      <c r="A12" s="21">
        <v>49.663004928152077</v>
      </c>
      <c r="C12" s="15">
        <v>63.2488421513699</v>
      </c>
      <c r="D12" s="10">
        <v>9</v>
      </c>
      <c r="E12" s="12">
        <v>0.9916666666666667</v>
      </c>
      <c r="F12" s="15">
        <v>32.737863319925964</v>
      </c>
      <c r="G12" s="10">
        <v>1</v>
      </c>
      <c r="H12" s="12">
        <v>0.9916666666666667</v>
      </c>
    </row>
    <row r="13" spans="1:8" ht="15.75" thickBot="1" x14ac:dyDescent="0.3">
      <c r="A13" s="21">
        <v>51.458756742067635</v>
      </c>
      <c r="C13" s="11" t="s">
        <v>93</v>
      </c>
      <c r="D13" s="11">
        <v>1</v>
      </c>
      <c r="E13" s="13">
        <v>1</v>
      </c>
      <c r="F13" s="3" t="s">
        <v>93</v>
      </c>
      <c r="G13" s="11">
        <v>1</v>
      </c>
      <c r="H13" s="13">
        <v>1</v>
      </c>
    </row>
    <row r="14" spans="1:8" ht="15" x14ac:dyDescent="0.25">
      <c r="A14" s="21">
        <v>55.923975550103933</v>
      </c>
    </row>
    <row r="15" spans="1:8" ht="15" x14ac:dyDescent="0.25">
      <c r="A15" s="21">
        <v>47.272125256131403</v>
      </c>
    </row>
    <row r="16" spans="1:8" ht="15" x14ac:dyDescent="0.25">
      <c r="A16" s="21">
        <v>55.25746145285666</v>
      </c>
    </row>
    <row r="17" spans="1:1" ht="15" x14ac:dyDescent="0.25">
      <c r="A17" s="21">
        <v>47.957547748228535</v>
      </c>
    </row>
    <row r="18" spans="1:1" ht="15" x14ac:dyDescent="0.25">
      <c r="A18" s="21">
        <v>54.41882548329886</v>
      </c>
    </row>
    <row r="19" spans="1:1" ht="15" x14ac:dyDescent="0.25">
      <c r="A19" s="21">
        <v>50.674899638397619</v>
      </c>
    </row>
    <row r="20" spans="1:1" ht="15" x14ac:dyDescent="0.25">
      <c r="A20" s="21">
        <v>51.15669536171481</v>
      </c>
    </row>
    <row r="21" spans="1:1" ht="15" x14ac:dyDescent="0.25">
      <c r="A21" s="21">
        <v>43.688215909060091</v>
      </c>
    </row>
    <row r="22" spans="1:1" ht="15" x14ac:dyDescent="0.25">
      <c r="A22" s="21">
        <v>60.519215720705688</v>
      </c>
    </row>
    <row r="23" spans="1:1" ht="15" x14ac:dyDescent="0.25">
      <c r="A23" s="21">
        <v>56.45481122774072</v>
      </c>
    </row>
    <row r="24" spans="1:1" ht="15" x14ac:dyDescent="0.25">
      <c r="A24" s="21">
        <v>61.660449672490358</v>
      </c>
    </row>
    <row r="25" spans="1:1" ht="15" x14ac:dyDescent="0.25">
      <c r="A25" s="21">
        <v>53.403110895305872</v>
      </c>
    </row>
    <row r="26" spans="1:1" ht="15" x14ac:dyDescent="0.25">
      <c r="A26" s="21">
        <v>62.579548638314009</v>
      </c>
    </row>
    <row r="27" spans="1:1" ht="15" x14ac:dyDescent="0.25">
      <c r="A27" s="21">
        <v>46.522365108830854</v>
      </c>
    </row>
    <row r="28" spans="1:1" ht="15" x14ac:dyDescent="0.25">
      <c r="A28" s="21">
        <v>61.796691978815943</v>
      </c>
    </row>
    <row r="29" spans="1:1" ht="15" x14ac:dyDescent="0.25">
      <c r="A29" s="21">
        <v>35.454342095181346</v>
      </c>
    </row>
    <row r="30" spans="1:1" ht="15" x14ac:dyDescent="0.25">
      <c r="A30" s="21">
        <v>61.40782842412591</v>
      </c>
    </row>
    <row r="31" spans="1:1" ht="15" x14ac:dyDescent="0.25">
      <c r="A31" s="21">
        <v>49.109249984030612</v>
      </c>
    </row>
    <row r="32" spans="1:1" ht="15" x14ac:dyDescent="0.25">
      <c r="A32" s="21">
        <v>46.801461747963913</v>
      </c>
    </row>
    <row r="33" spans="1:1" ht="15" x14ac:dyDescent="0.25">
      <c r="A33" s="21">
        <v>49.449701135745272</v>
      </c>
    </row>
    <row r="34" spans="1:1" ht="15" x14ac:dyDescent="0.25">
      <c r="A34" s="21">
        <v>48.753555701114237</v>
      </c>
    </row>
    <row r="35" spans="1:1" ht="15" x14ac:dyDescent="0.25">
      <c r="A35" s="21">
        <v>56.510908860946074</v>
      </c>
    </row>
    <row r="36" spans="1:1" ht="15" x14ac:dyDescent="0.25">
      <c r="A36" s="21">
        <v>51.678372427704744</v>
      </c>
    </row>
    <row r="37" spans="1:1" ht="15" x14ac:dyDescent="0.25">
      <c r="A37" s="21">
        <v>46.612950781127438</v>
      </c>
    </row>
    <row r="38" spans="1:1" ht="15" x14ac:dyDescent="0.25">
      <c r="A38" s="21">
        <v>41.5251464699395</v>
      </c>
    </row>
    <row r="39" spans="1:1" ht="15" x14ac:dyDescent="0.25">
      <c r="A39" s="21">
        <v>53.778804966714233</v>
      </c>
    </row>
    <row r="40" spans="1:1" ht="15" x14ac:dyDescent="0.25">
      <c r="A40" s="21">
        <v>42.832890711724758</v>
      </c>
    </row>
    <row r="41" spans="1:1" ht="15" x14ac:dyDescent="0.25">
      <c r="A41" s="21">
        <v>57.371490937657654</v>
      </c>
    </row>
    <row r="42" spans="1:1" ht="15" x14ac:dyDescent="0.25">
      <c r="A42" s="21">
        <v>50.044365151552483</v>
      </c>
    </row>
    <row r="43" spans="1:1" ht="15" x14ac:dyDescent="0.25">
      <c r="A43" s="21">
        <v>39.67945430194959</v>
      </c>
    </row>
    <row r="44" spans="1:1" ht="15" x14ac:dyDescent="0.25">
      <c r="A44" s="21">
        <v>53.555815055733547</v>
      </c>
    </row>
    <row r="45" spans="1:1" ht="15" x14ac:dyDescent="0.25">
      <c r="A45" s="21">
        <v>50.710533640813082</v>
      </c>
    </row>
    <row r="46" spans="1:1" ht="15" x14ac:dyDescent="0.25">
      <c r="A46" s="21">
        <v>53.889326762873679</v>
      </c>
    </row>
    <row r="47" spans="1:1" ht="15" x14ac:dyDescent="0.25">
      <c r="A47" s="21">
        <v>35.038884915411472</v>
      </c>
    </row>
    <row r="48" spans="1:1" ht="15" x14ac:dyDescent="0.25">
      <c r="A48" s="21">
        <v>35.003596520982683</v>
      </c>
    </row>
    <row r="49" spans="1:1" ht="15" x14ac:dyDescent="0.25">
      <c r="A49" s="21">
        <v>42.005396052263677</v>
      </c>
    </row>
    <row r="50" spans="1:1" ht="15" x14ac:dyDescent="0.25">
      <c r="A50" s="21">
        <v>43.789642758201808</v>
      </c>
    </row>
    <row r="51" spans="1:1" ht="15" x14ac:dyDescent="0.25">
      <c r="A51" s="21">
        <v>54.677076503867283</v>
      </c>
    </row>
    <row r="52" spans="1:1" ht="15" x14ac:dyDescent="0.25">
      <c r="A52" s="21">
        <v>52.423630576231517</v>
      </c>
    </row>
    <row r="53" spans="1:1" ht="15" x14ac:dyDescent="0.25">
      <c r="A53" s="21">
        <v>58.861188689479604</v>
      </c>
    </row>
    <row r="54" spans="1:1" ht="15" x14ac:dyDescent="0.25">
      <c r="A54" s="21">
        <v>46.63168637198396</v>
      </c>
    </row>
    <row r="55" spans="1:1" ht="15" x14ac:dyDescent="0.25">
      <c r="A55" s="21">
        <v>53.590303094824776</v>
      </c>
    </row>
    <row r="56" spans="1:1" ht="15" x14ac:dyDescent="0.25">
      <c r="A56" s="21">
        <v>55.760975909652188</v>
      </c>
    </row>
    <row r="57" spans="1:1" ht="15" x14ac:dyDescent="0.25">
      <c r="A57" s="21">
        <v>53.070344973821193</v>
      </c>
    </row>
    <row r="58" spans="1:1" ht="15" x14ac:dyDescent="0.25">
      <c r="A58" s="21">
        <v>52.943579602288082</v>
      </c>
    </row>
    <row r="59" spans="1:1" ht="15" x14ac:dyDescent="0.25">
      <c r="A59" s="21">
        <v>57.918333722045645</v>
      </c>
    </row>
    <row r="60" spans="1:1" ht="15" x14ac:dyDescent="0.25">
      <c r="A60" s="21">
        <v>57.97446773503907</v>
      </c>
    </row>
    <row r="61" spans="1:1" ht="15" x14ac:dyDescent="0.25">
      <c r="A61" s="21">
        <v>43.565506883896887</v>
      </c>
    </row>
    <row r="62" spans="1:1" ht="15" x14ac:dyDescent="0.25">
      <c r="A62" s="21">
        <v>37.584269547369331</v>
      </c>
    </row>
    <row r="63" spans="1:1" ht="15" x14ac:dyDescent="0.25">
      <c r="A63" s="21">
        <v>59.208579285768792</v>
      </c>
    </row>
    <row r="64" spans="1:1" ht="15" x14ac:dyDescent="0.25">
      <c r="A64" s="21">
        <v>40.099713613744825</v>
      </c>
    </row>
    <row r="65" spans="1:1" ht="15" x14ac:dyDescent="0.25">
      <c r="A65" s="21">
        <v>51.427033566869795</v>
      </c>
    </row>
    <row r="66" spans="1:1" ht="15" x14ac:dyDescent="0.25">
      <c r="A66" s="21">
        <v>52.441574906697497</v>
      </c>
    </row>
    <row r="67" spans="1:1" ht="15" x14ac:dyDescent="0.25">
      <c r="A67" s="21">
        <v>60.061557986773551</v>
      </c>
    </row>
    <row r="68" spans="1:1" ht="15" x14ac:dyDescent="0.25">
      <c r="A68" s="21">
        <v>39.326315699145198</v>
      </c>
    </row>
    <row r="69" spans="1:1" ht="15" x14ac:dyDescent="0.25">
      <c r="A69" s="21">
        <v>37.477058311924338</v>
      </c>
    </row>
    <row r="70" spans="1:1" ht="15" x14ac:dyDescent="0.25">
      <c r="A70" s="21">
        <v>40.872838679933921</v>
      </c>
    </row>
    <row r="71" spans="1:1" ht="15" x14ac:dyDescent="0.25">
      <c r="A71" s="21">
        <v>52.269662218168378</v>
      </c>
    </row>
    <row r="72" spans="1:1" ht="15" x14ac:dyDescent="0.25">
      <c r="A72" s="21">
        <v>56.191348802531138</v>
      </c>
    </row>
    <row r="73" spans="1:1" ht="15" x14ac:dyDescent="0.25">
      <c r="A73" s="21">
        <v>57.706385076744482</v>
      </c>
    </row>
    <row r="74" spans="1:1" ht="15" x14ac:dyDescent="0.25">
      <c r="A74" s="21">
        <v>43.831734172999859</v>
      </c>
    </row>
    <row r="75" spans="1:1" ht="15" x14ac:dyDescent="0.25">
      <c r="A75" s="21">
        <v>45.128400769317523</v>
      </c>
    </row>
    <row r="76" spans="1:1" ht="15" x14ac:dyDescent="0.25">
      <c r="A76" s="21">
        <v>48.742405296070501</v>
      </c>
    </row>
    <row r="77" spans="1:1" ht="15" x14ac:dyDescent="0.25">
      <c r="A77" s="21">
        <v>51.788012014003471</v>
      </c>
    </row>
    <row r="78" spans="1:1" ht="15" x14ac:dyDescent="0.25">
      <c r="A78" s="21">
        <v>58.858933142619208</v>
      </c>
    </row>
    <row r="79" spans="1:1" ht="15" x14ac:dyDescent="0.25">
      <c r="A79" s="21">
        <v>45.928519638255239</v>
      </c>
    </row>
    <row r="80" spans="1:1" ht="15" x14ac:dyDescent="0.25">
      <c r="A80" s="21">
        <v>45.427078829379752</v>
      </c>
    </row>
    <row r="81" spans="1:1" ht="15" x14ac:dyDescent="0.25">
      <c r="A81" s="21">
        <v>52.441574906697497</v>
      </c>
    </row>
    <row r="82" spans="1:1" ht="15" x14ac:dyDescent="0.25">
      <c r="A82" s="21">
        <v>57.113339961506426</v>
      </c>
    </row>
    <row r="83" spans="1:1" ht="15" x14ac:dyDescent="0.25">
      <c r="A83" s="21">
        <v>38.963718351442367</v>
      </c>
    </row>
    <row r="84" spans="1:1" ht="15" x14ac:dyDescent="0.25">
      <c r="A84" s="21">
        <v>58.52543962537311</v>
      </c>
    </row>
    <row r="85" spans="1:1" ht="15" x14ac:dyDescent="0.25">
      <c r="A85" s="21">
        <v>59.136547305388376</v>
      </c>
    </row>
    <row r="86" spans="1:1" ht="15" x14ac:dyDescent="0.25">
      <c r="A86" s="21">
        <v>36.399270710535347</v>
      </c>
    </row>
    <row r="87" spans="1:1" ht="15" x14ac:dyDescent="0.25">
      <c r="A87" s="21">
        <v>53.956956788897514</v>
      </c>
    </row>
    <row r="88" spans="1:1" ht="15" x14ac:dyDescent="0.25">
      <c r="A88" s="21">
        <v>46.091382854501717</v>
      </c>
    </row>
    <row r="89" spans="1:1" ht="15" x14ac:dyDescent="0.25">
      <c r="A89" s="21">
        <v>42.22227415884845</v>
      </c>
    </row>
    <row r="90" spans="1:1" ht="15" x14ac:dyDescent="0.25">
      <c r="A90" s="21">
        <v>55.469710231409408</v>
      </c>
    </row>
    <row r="91" spans="1:1" ht="15" x14ac:dyDescent="0.25">
      <c r="A91" s="21">
        <v>40.444503055186942</v>
      </c>
    </row>
    <row r="92" spans="1:1" ht="15" x14ac:dyDescent="0.25">
      <c r="A92" s="21">
        <v>49.151732481550425</v>
      </c>
    </row>
    <row r="93" spans="1:1" ht="15" x14ac:dyDescent="0.25">
      <c r="A93" s="21">
        <v>43.67568307206966</v>
      </c>
    </row>
    <row r="94" spans="1:1" ht="15" x14ac:dyDescent="0.25">
      <c r="A94" s="21">
        <v>59.094383131014183</v>
      </c>
    </row>
    <row r="95" spans="1:1" ht="15" x14ac:dyDescent="0.25">
      <c r="A95" s="21">
        <v>56.628370101680048</v>
      </c>
    </row>
    <row r="96" spans="1:1" ht="15" x14ac:dyDescent="0.25">
      <c r="A96" s="21">
        <v>56.44888132228516</v>
      </c>
    </row>
    <row r="97" spans="1:1" ht="15" x14ac:dyDescent="0.25">
      <c r="A97" s="21">
        <v>52.90105163003318</v>
      </c>
    </row>
    <row r="98" spans="1:1" ht="15" x14ac:dyDescent="0.25">
      <c r="A98" s="21">
        <v>54.15880094806198</v>
      </c>
    </row>
    <row r="99" spans="1:1" ht="15" x14ac:dyDescent="0.25">
      <c r="A99" s="21">
        <v>58.852148312143981</v>
      </c>
    </row>
    <row r="100" spans="1:1" ht="15" x14ac:dyDescent="0.25">
      <c r="A100" s="21">
        <v>46.480619302019477</v>
      </c>
    </row>
    <row r="101" spans="1:1" ht="15" x14ac:dyDescent="0.25">
      <c r="A101" s="21">
        <v>51.995067577809095</v>
      </c>
    </row>
    <row r="102" spans="1:1" ht="15" x14ac:dyDescent="0.25">
      <c r="A102" s="21">
        <v>52.634005795698613</v>
      </c>
    </row>
    <row r="103" spans="1:1" ht="15" x14ac:dyDescent="0.25">
      <c r="A103" s="21">
        <v>38.199670042376965</v>
      </c>
    </row>
    <row r="104" spans="1:1" ht="15" x14ac:dyDescent="0.25">
      <c r="A104" s="21">
        <v>50.541713234269992</v>
      </c>
    </row>
    <row r="105" spans="1:1" ht="15" x14ac:dyDescent="0.25">
      <c r="A105" s="21">
        <v>42.696539266034961</v>
      </c>
    </row>
    <row r="106" spans="1:1" ht="15" x14ac:dyDescent="0.25">
      <c r="A106" s="21">
        <v>51.057833287632093</v>
      </c>
    </row>
    <row r="107" spans="1:1" ht="15" x14ac:dyDescent="0.25">
      <c r="A107" s="21">
        <v>54.683606675826013</v>
      </c>
    </row>
    <row r="108" spans="1:1" ht="15" x14ac:dyDescent="0.25">
      <c r="A108" s="21">
        <v>32.737863319925964</v>
      </c>
    </row>
    <row r="109" spans="1:1" ht="15" x14ac:dyDescent="0.25">
      <c r="A109" s="21">
        <v>45.279304130235687</v>
      </c>
    </row>
    <row r="110" spans="1:1" ht="15" x14ac:dyDescent="0.25">
      <c r="A110" s="21">
        <v>61.251031537540257</v>
      </c>
    </row>
    <row r="111" spans="1:1" ht="15" x14ac:dyDescent="0.25">
      <c r="A111" s="21">
        <v>52.148226485587656</v>
      </c>
    </row>
    <row r="112" spans="1:1" ht="15" x14ac:dyDescent="0.25">
      <c r="A112" s="21">
        <v>50.173513399204239</v>
      </c>
    </row>
    <row r="113" spans="1:1" ht="15" x14ac:dyDescent="0.25">
      <c r="A113" s="21">
        <v>33.558227540925145</v>
      </c>
    </row>
    <row r="114" spans="1:1" ht="15" x14ac:dyDescent="0.25">
      <c r="A114" s="21">
        <v>34.917594701983035</v>
      </c>
    </row>
    <row r="115" spans="1:1" ht="15" x14ac:dyDescent="0.25">
      <c r="A115" s="21">
        <v>44.889003573916852</v>
      </c>
    </row>
    <row r="116" spans="1:1" ht="15" x14ac:dyDescent="0.25">
      <c r="A116" s="21">
        <v>52.1659980120603</v>
      </c>
    </row>
    <row r="117" spans="1:1" ht="15" x14ac:dyDescent="0.25">
      <c r="A117" s="21">
        <v>49.566807673545554</v>
      </c>
    </row>
    <row r="118" spans="1:1" ht="15" x14ac:dyDescent="0.25">
      <c r="A118" s="21">
        <v>51.094886101782322</v>
      </c>
    </row>
    <row r="119" spans="1:1" ht="15" x14ac:dyDescent="0.25">
      <c r="A119" s="21">
        <v>50.245745468419045</v>
      </c>
    </row>
    <row r="120" spans="1:1" ht="15" x14ac:dyDescent="0.25">
      <c r="A120" s="21">
        <v>56.824448064435273</v>
      </c>
    </row>
    <row r="121" spans="1:1" ht="15" x14ac:dyDescent="0.25">
      <c r="A121" s="21">
        <v>55.930414772592485</v>
      </c>
    </row>
    <row r="122" spans="1:1" ht="15" x14ac:dyDescent="0.25">
      <c r="A122"/>
    </row>
    <row r="123" spans="1:1" ht="15" x14ac:dyDescent="0.25">
      <c r="A123"/>
    </row>
    <row r="124" spans="1:1" ht="15" x14ac:dyDescent="0.25">
      <c r="A124"/>
    </row>
    <row r="125" spans="1:1" ht="15" x14ac:dyDescent="0.25">
      <c r="A125"/>
    </row>
    <row r="126" spans="1:1" ht="15" x14ac:dyDescent="0.25">
      <c r="A126"/>
    </row>
    <row r="127" spans="1:1" ht="15" x14ac:dyDescent="0.25">
      <c r="A127"/>
    </row>
    <row r="128" spans="1:1" ht="15" x14ac:dyDescent="0.25">
      <c r="A128"/>
    </row>
    <row r="129" spans="1:1" ht="15" x14ac:dyDescent="0.25">
      <c r="A129"/>
    </row>
    <row r="130" spans="1:1" ht="15" x14ac:dyDescent="0.25">
      <c r="A130"/>
    </row>
    <row r="131" spans="1:1" ht="15" x14ac:dyDescent="0.25">
      <c r="A131"/>
    </row>
    <row r="132" spans="1:1" ht="15" x14ac:dyDescent="0.25">
      <c r="A132"/>
    </row>
    <row r="133" spans="1:1" ht="15" x14ac:dyDescent="0.25">
      <c r="A133"/>
    </row>
    <row r="134" spans="1:1" ht="15" x14ac:dyDescent="0.25">
      <c r="A134"/>
    </row>
    <row r="135" spans="1:1" ht="15" x14ac:dyDescent="0.25">
      <c r="A135"/>
    </row>
    <row r="136" spans="1:1" ht="15" x14ac:dyDescent="0.25">
      <c r="A136"/>
    </row>
    <row r="137" spans="1:1" ht="15" x14ac:dyDescent="0.25">
      <c r="A137"/>
    </row>
    <row r="138" spans="1:1" ht="15" x14ac:dyDescent="0.25">
      <c r="A138"/>
    </row>
    <row r="139" spans="1:1" ht="15" x14ac:dyDescent="0.25">
      <c r="A139"/>
    </row>
    <row r="140" spans="1:1" ht="15" x14ac:dyDescent="0.25">
      <c r="A140"/>
    </row>
  </sheetData>
  <phoneticPr fontId="7" type="noConversion"/>
  <printOptions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1"/>
  <sheetViews>
    <sheetView showGridLines="0" workbookViewId="0">
      <selection activeCell="L33" sqref="L33"/>
    </sheetView>
  </sheetViews>
  <sheetFormatPr defaultRowHeight="12.75" x14ac:dyDescent="0.2"/>
  <cols>
    <col min="1" max="1" width="14.28515625" style="5" bestFit="1" customWidth="1"/>
    <col min="2" max="2" width="16" style="5" bestFit="1" customWidth="1"/>
    <col min="3" max="8" width="15" style="5" customWidth="1"/>
    <col min="9" max="16384" width="9.140625" style="5"/>
  </cols>
  <sheetData>
    <row r="1" spans="1:2" ht="15" x14ac:dyDescent="0.25">
      <c r="A1" s="45" t="s">
        <v>96</v>
      </c>
      <c r="B1" s="45" t="s">
        <v>166</v>
      </c>
    </row>
    <row r="2" spans="1:2" ht="15" x14ac:dyDescent="0.25">
      <c r="A2" s="89">
        <v>112</v>
      </c>
      <c r="B2" s="90" t="e">
        <v>#N/A</v>
      </c>
    </row>
    <row r="3" spans="1:2" ht="15" x14ac:dyDescent="0.25">
      <c r="A3" s="89">
        <v>111</v>
      </c>
      <c r="B3" s="90" t="e">
        <v>#N/A</v>
      </c>
    </row>
    <row r="4" spans="1:2" ht="15" x14ac:dyDescent="0.25">
      <c r="A4" s="89">
        <v>181</v>
      </c>
      <c r="B4" s="90" t="e">
        <v>#N/A</v>
      </c>
    </row>
    <row r="5" spans="1:2" ht="15" x14ac:dyDescent="0.25">
      <c r="A5" s="89">
        <v>154</v>
      </c>
      <c r="B5" s="90" t="e">
        <v>#N/A</v>
      </c>
    </row>
    <row r="6" spans="1:2" ht="15" x14ac:dyDescent="0.25">
      <c r="A6" s="89">
        <v>100</v>
      </c>
      <c r="B6" s="90" t="e">
        <v>#N/A</v>
      </c>
    </row>
    <row r="7" spans="1:2" ht="15" x14ac:dyDescent="0.25">
      <c r="A7" s="89">
        <v>87</v>
      </c>
      <c r="B7" s="90" t="e">
        <v>#N/A</v>
      </c>
    </row>
    <row r="8" spans="1:2" ht="15" x14ac:dyDescent="0.25">
      <c r="A8" s="89">
        <v>193</v>
      </c>
      <c r="B8" s="90" t="e">
        <v>#N/A</v>
      </c>
    </row>
    <row r="9" spans="1:2" ht="15" x14ac:dyDescent="0.25">
      <c r="A9" s="89">
        <v>170</v>
      </c>
      <c r="B9" s="90" t="e">
        <v>#N/A</v>
      </c>
    </row>
    <row r="10" spans="1:2" ht="15" x14ac:dyDescent="0.25">
      <c r="A10" s="89">
        <v>78</v>
      </c>
      <c r="B10" s="90">
        <f t="shared" ref="B10:B41" si="0">AVERAGE(A2:A11)</f>
        <v>135.69999999999999</v>
      </c>
    </row>
    <row r="11" spans="1:2" ht="15" x14ac:dyDescent="0.25">
      <c r="A11" s="89">
        <v>171</v>
      </c>
      <c r="B11" s="90">
        <f t="shared" si="0"/>
        <v>138.5</v>
      </c>
    </row>
    <row r="12" spans="1:2" ht="15" x14ac:dyDescent="0.25">
      <c r="A12" s="89">
        <v>140</v>
      </c>
      <c r="B12" s="90">
        <f t="shared" si="0"/>
        <v>147.6</v>
      </c>
    </row>
    <row r="13" spans="1:2" ht="15" x14ac:dyDescent="0.25">
      <c r="A13" s="89">
        <v>202</v>
      </c>
      <c r="B13" s="90">
        <f t="shared" si="0"/>
        <v>144.6</v>
      </c>
    </row>
    <row r="14" spans="1:2" ht="15" x14ac:dyDescent="0.25">
      <c r="A14" s="89">
        <v>151</v>
      </c>
      <c r="B14" s="90">
        <f t="shared" si="0"/>
        <v>140</v>
      </c>
    </row>
    <row r="15" spans="1:2" ht="15" x14ac:dyDescent="0.25">
      <c r="A15" s="89">
        <v>108</v>
      </c>
      <c r="B15" s="90">
        <f t="shared" si="0"/>
        <v>142.4</v>
      </c>
    </row>
    <row r="16" spans="1:2" ht="15" x14ac:dyDescent="0.25">
      <c r="A16" s="89">
        <v>124</v>
      </c>
      <c r="B16" s="90">
        <f t="shared" si="0"/>
        <v>147.1</v>
      </c>
    </row>
    <row r="17" spans="1:2" ht="15" x14ac:dyDescent="0.25">
      <c r="A17" s="89">
        <v>134</v>
      </c>
      <c r="B17" s="90">
        <f t="shared" si="0"/>
        <v>147.19999999999999</v>
      </c>
    </row>
    <row r="18" spans="1:2" ht="15" x14ac:dyDescent="0.25">
      <c r="A18" s="89">
        <v>194</v>
      </c>
      <c r="B18" s="90">
        <f t="shared" si="0"/>
        <v>145.5</v>
      </c>
    </row>
    <row r="19" spans="1:2" ht="15" x14ac:dyDescent="0.25">
      <c r="A19" s="89">
        <v>153</v>
      </c>
      <c r="B19" s="90">
        <f t="shared" si="0"/>
        <v>149.19999999999999</v>
      </c>
    </row>
    <row r="20" spans="1:2" ht="15" x14ac:dyDescent="0.25">
      <c r="A20" s="89">
        <v>115</v>
      </c>
      <c r="B20" s="90">
        <f t="shared" si="0"/>
        <v>152.6</v>
      </c>
    </row>
    <row r="21" spans="1:2" ht="15" x14ac:dyDescent="0.25">
      <c r="A21" s="89">
        <v>205</v>
      </c>
      <c r="B21" s="90">
        <f t="shared" si="0"/>
        <v>144.19999999999999</v>
      </c>
    </row>
    <row r="22" spans="1:2" ht="15" x14ac:dyDescent="0.25">
      <c r="A22" s="89">
        <v>56</v>
      </c>
      <c r="B22" s="90">
        <f t="shared" si="0"/>
        <v>140.19999999999999</v>
      </c>
    </row>
    <row r="23" spans="1:2" ht="15" x14ac:dyDescent="0.25">
      <c r="A23" s="89">
        <v>162</v>
      </c>
      <c r="B23" s="90">
        <f t="shared" si="0"/>
        <v>138</v>
      </c>
    </row>
    <row r="24" spans="1:2" ht="15" x14ac:dyDescent="0.25">
      <c r="A24" s="89">
        <v>129</v>
      </c>
      <c r="B24" s="90">
        <f t="shared" si="0"/>
        <v>143.30000000000001</v>
      </c>
    </row>
    <row r="25" spans="1:2" ht="15" x14ac:dyDescent="0.25">
      <c r="A25" s="89">
        <v>161</v>
      </c>
      <c r="B25" s="90">
        <f t="shared" si="0"/>
        <v>145.9</v>
      </c>
    </row>
    <row r="26" spans="1:2" ht="15" x14ac:dyDescent="0.25">
      <c r="A26" s="89">
        <v>150</v>
      </c>
      <c r="B26" s="90">
        <f t="shared" si="0"/>
        <v>147.9</v>
      </c>
    </row>
    <row r="27" spans="1:2" ht="15" x14ac:dyDescent="0.25">
      <c r="A27" s="89">
        <v>154</v>
      </c>
      <c r="B27" s="90">
        <f t="shared" si="0"/>
        <v>141</v>
      </c>
    </row>
    <row r="28" spans="1:2" ht="15" x14ac:dyDescent="0.25">
      <c r="A28" s="89">
        <v>125</v>
      </c>
      <c r="B28" s="90">
        <f t="shared" si="0"/>
        <v>132.19999999999999</v>
      </c>
    </row>
    <row r="29" spans="1:2" ht="15" x14ac:dyDescent="0.25">
      <c r="A29" s="89">
        <v>65</v>
      </c>
      <c r="B29" s="90">
        <f t="shared" si="0"/>
        <v>130.9</v>
      </c>
    </row>
    <row r="30" spans="1:2" ht="15" x14ac:dyDescent="0.25">
      <c r="A30" s="89">
        <v>102</v>
      </c>
      <c r="B30" s="90">
        <f t="shared" si="0"/>
        <v>129.6</v>
      </c>
    </row>
    <row r="31" spans="1:2" ht="15" x14ac:dyDescent="0.25">
      <c r="A31" s="89">
        <v>192</v>
      </c>
      <c r="B31" s="90">
        <f t="shared" si="0"/>
        <v>144.19999999999999</v>
      </c>
    </row>
    <row r="32" spans="1:2" ht="15" x14ac:dyDescent="0.25">
      <c r="A32" s="89">
        <v>202</v>
      </c>
      <c r="B32" s="90">
        <f t="shared" si="0"/>
        <v>147.19999999999999</v>
      </c>
    </row>
    <row r="33" spans="1:2" ht="15" x14ac:dyDescent="0.25">
      <c r="A33" s="89">
        <v>192</v>
      </c>
      <c r="B33" s="90">
        <f t="shared" si="0"/>
        <v>148.30000000000001</v>
      </c>
    </row>
    <row r="34" spans="1:2" ht="15" x14ac:dyDescent="0.25">
      <c r="A34" s="89">
        <v>140</v>
      </c>
      <c r="B34" s="90">
        <f t="shared" si="0"/>
        <v>148.69999999999999</v>
      </c>
    </row>
    <row r="35" spans="1:2" ht="15" x14ac:dyDescent="0.25">
      <c r="A35" s="89">
        <v>165</v>
      </c>
      <c r="B35" s="90">
        <f t="shared" si="0"/>
        <v>144.9</v>
      </c>
    </row>
    <row r="36" spans="1:2" ht="15" x14ac:dyDescent="0.25">
      <c r="A36" s="89">
        <v>112</v>
      </c>
      <c r="B36" s="90">
        <f t="shared" si="0"/>
        <v>146</v>
      </c>
    </row>
    <row r="37" spans="1:2" ht="15" x14ac:dyDescent="0.25">
      <c r="A37" s="89">
        <v>165</v>
      </c>
      <c r="B37" s="90">
        <f t="shared" si="0"/>
        <v>148.9</v>
      </c>
    </row>
    <row r="38" spans="1:2" ht="15" x14ac:dyDescent="0.25">
      <c r="A38" s="89">
        <v>154</v>
      </c>
      <c r="B38" s="90">
        <f t="shared" si="0"/>
        <v>163.19999999999999</v>
      </c>
    </row>
    <row r="39" spans="1:2" ht="15" x14ac:dyDescent="0.25">
      <c r="A39" s="89">
        <v>208</v>
      </c>
      <c r="B39" s="90">
        <f t="shared" si="0"/>
        <v>167.9</v>
      </c>
    </row>
    <row r="40" spans="1:2" ht="15" x14ac:dyDescent="0.25">
      <c r="A40" s="89">
        <v>149</v>
      </c>
      <c r="B40" s="90">
        <f t="shared" si="0"/>
        <v>167.2</v>
      </c>
    </row>
    <row r="41" spans="1:2" ht="15" x14ac:dyDescent="0.25">
      <c r="A41" s="89">
        <v>185</v>
      </c>
      <c r="B41" s="90">
        <f t="shared" si="0"/>
        <v>165</v>
      </c>
    </row>
    <row r="42" spans="1:2" ht="15" x14ac:dyDescent="0.25">
      <c r="A42" s="89">
        <v>180</v>
      </c>
      <c r="B42" s="90">
        <f t="shared" ref="B42:B73" si="1">AVERAGE(A34:A43)</f>
        <v>156.1</v>
      </c>
    </row>
    <row r="43" spans="1:2" ht="15" x14ac:dyDescent="0.25">
      <c r="A43" s="89">
        <v>103</v>
      </c>
      <c r="B43" s="90">
        <f t="shared" si="1"/>
        <v>168.5</v>
      </c>
    </row>
    <row r="44" spans="1:2" ht="15" x14ac:dyDescent="0.25">
      <c r="A44" s="89">
        <v>264</v>
      </c>
      <c r="B44" s="90">
        <f t="shared" si="1"/>
        <v>161.9</v>
      </c>
    </row>
    <row r="45" spans="1:2" ht="15" x14ac:dyDescent="0.25">
      <c r="A45" s="89">
        <v>99</v>
      </c>
      <c r="B45" s="90">
        <f t="shared" si="1"/>
        <v>163.80000000000001</v>
      </c>
    </row>
    <row r="46" spans="1:2" ht="15" x14ac:dyDescent="0.25">
      <c r="A46" s="89">
        <v>131</v>
      </c>
      <c r="B46" s="90">
        <f t="shared" si="1"/>
        <v>162.9</v>
      </c>
    </row>
    <row r="47" spans="1:2" ht="15" x14ac:dyDescent="0.25">
      <c r="A47" s="89">
        <v>156</v>
      </c>
      <c r="B47" s="90">
        <f t="shared" si="1"/>
        <v>161.4</v>
      </c>
    </row>
    <row r="48" spans="1:2" ht="15" x14ac:dyDescent="0.25">
      <c r="A48" s="89">
        <v>139</v>
      </c>
      <c r="B48" s="90">
        <f t="shared" si="1"/>
        <v>163.1</v>
      </c>
    </row>
    <row r="49" spans="1:2" ht="15" x14ac:dyDescent="0.25">
      <c r="A49" s="89">
        <v>225</v>
      </c>
      <c r="B49" s="90">
        <f t="shared" si="1"/>
        <v>163.69999999999999</v>
      </c>
    </row>
    <row r="50" spans="1:2" ht="15" x14ac:dyDescent="0.25">
      <c r="A50" s="89">
        <v>155</v>
      </c>
      <c r="B50" s="90">
        <f t="shared" si="1"/>
        <v>166.4</v>
      </c>
    </row>
    <row r="51" spans="1:2" ht="15" x14ac:dyDescent="0.25">
      <c r="A51" s="89">
        <v>212</v>
      </c>
      <c r="B51" s="90">
        <f t="shared" si="1"/>
        <v>167.1</v>
      </c>
    </row>
    <row r="52" spans="1:2" ht="15" x14ac:dyDescent="0.25">
      <c r="A52" s="89">
        <v>187</v>
      </c>
      <c r="B52" s="90">
        <f t="shared" si="1"/>
        <v>171.1</v>
      </c>
    </row>
    <row r="53" spans="1:2" ht="15" x14ac:dyDescent="0.25">
      <c r="A53" s="89">
        <v>143</v>
      </c>
      <c r="B53" s="90">
        <f t="shared" si="1"/>
        <v>168.6</v>
      </c>
    </row>
    <row r="54" spans="1:2" ht="15" x14ac:dyDescent="0.25">
      <c r="A54" s="89">
        <v>239</v>
      </c>
      <c r="B54" s="90">
        <f t="shared" si="1"/>
        <v>179.4</v>
      </c>
    </row>
    <row r="55" spans="1:2" ht="15" x14ac:dyDescent="0.25">
      <c r="A55" s="89">
        <v>207</v>
      </c>
      <c r="B55" s="90">
        <f t="shared" si="1"/>
        <v>182.7</v>
      </c>
    </row>
    <row r="56" spans="1:2" ht="15" x14ac:dyDescent="0.25">
      <c r="A56" s="89">
        <v>164</v>
      </c>
      <c r="B56" s="90">
        <f t="shared" si="1"/>
        <v>185.7</v>
      </c>
    </row>
    <row r="57" spans="1:2" ht="15" x14ac:dyDescent="0.25">
      <c r="A57" s="89">
        <v>186</v>
      </c>
      <c r="B57" s="90">
        <f t="shared" si="1"/>
        <v>184</v>
      </c>
    </row>
    <row r="58" spans="1:2" ht="15" x14ac:dyDescent="0.25">
      <c r="A58" s="89">
        <v>122</v>
      </c>
      <c r="B58" s="90">
        <f t="shared" si="1"/>
        <v>173.1</v>
      </c>
    </row>
    <row r="59" spans="1:2" ht="15" x14ac:dyDescent="0.25">
      <c r="A59" s="89">
        <v>116</v>
      </c>
      <c r="B59" s="90">
        <f t="shared" si="1"/>
        <v>173.2</v>
      </c>
    </row>
    <row r="60" spans="1:2" ht="15" x14ac:dyDescent="0.25">
      <c r="A60" s="89">
        <v>156</v>
      </c>
      <c r="B60" s="90">
        <f t="shared" si="1"/>
        <v>165.3</v>
      </c>
    </row>
    <row r="61" spans="1:2" ht="15" x14ac:dyDescent="0.25">
      <c r="A61" s="89">
        <v>133</v>
      </c>
      <c r="B61" s="90">
        <f t="shared" si="1"/>
        <v>163.4</v>
      </c>
    </row>
    <row r="62" spans="1:2" ht="15" x14ac:dyDescent="0.25">
      <c r="A62" s="89">
        <v>168</v>
      </c>
      <c r="B62" s="90">
        <f t="shared" si="1"/>
        <v>166.8</v>
      </c>
    </row>
    <row r="63" spans="1:2" ht="15" x14ac:dyDescent="0.25">
      <c r="A63" s="89">
        <v>177</v>
      </c>
      <c r="B63" s="90">
        <f t="shared" si="1"/>
        <v>151</v>
      </c>
    </row>
    <row r="64" spans="1:2" ht="15" x14ac:dyDescent="0.25">
      <c r="A64" s="89">
        <v>81</v>
      </c>
      <c r="B64" s="90">
        <f t="shared" si="1"/>
        <v>150.4</v>
      </c>
    </row>
    <row r="65" spans="1:2" ht="15" x14ac:dyDescent="0.25">
      <c r="A65" s="89">
        <v>201</v>
      </c>
      <c r="B65" s="90">
        <f t="shared" si="1"/>
        <v>146.5</v>
      </c>
    </row>
    <row r="66" spans="1:2" ht="15" x14ac:dyDescent="0.25">
      <c r="A66" s="89">
        <v>125</v>
      </c>
      <c r="B66" s="90">
        <f t="shared" si="1"/>
        <v>142.69999999999999</v>
      </c>
    </row>
    <row r="67" spans="1:2" ht="15" x14ac:dyDescent="0.25">
      <c r="A67" s="89">
        <v>148</v>
      </c>
      <c r="B67" s="90">
        <f t="shared" si="1"/>
        <v>147.4</v>
      </c>
    </row>
    <row r="68" spans="1:2" ht="15" x14ac:dyDescent="0.25">
      <c r="A68" s="89">
        <v>169</v>
      </c>
      <c r="B68" s="90">
        <f t="shared" si="1"/>
        <v>152.69999999999999</v>
      </c>
    </row>
    <row r="69" spans="1:2" ht="15" x14ac:dyDescent="0.25">
      <c r="A69" s="89">
        <v>169</v>
      </c>
      <c r="B69" s="90">
        <f t="shared" si="1"/>
        <v>155</v>
      </c>
    </row>
    <row r="70" spans="1:2" ht="15" x14ac:dyDescent="0.25">
      <c r="A70" s="89">
        <v>179</v>
      </c>
      <c r="B70" s="90">
        <f t="shared" si="1"/>
        <v>158.9</v>
      </c>
    </row>
    <row r="71" spans="1:2" ht="15" x14ac:dyDescent="0.25">
      <c r="A71" s="89">
        <v>172</v>
      </c>
      <c r="B71" s="90">
        <f t="shared" si="1"/>
        <v>158.69999999999999</v>
      </c>
    </row>
    <row r="72" spans="1:2" ht="15" x14ac:dyDescent="0.25">
      <c r="A72" s="89">
        <v>166</v>
      </c>
      <c r="B72" s="90">
        <f t="shared" si="1"/>
        <v>161.5</v>
      </c>
    </row>
    <row r="73" spans="1:2" ht="15" x14ac:dyDescent="0.25">
      <c r="A73" s="89">
        <v>205</v>
      </c>
      <c r="B73" s="90">
        <f t="shared" si="1"/>
        <v>170.7</v>
      </c>
    </row>
    <row r="74" spans="1:2" ht="15" x14ac:dyDescent="0.25">
      <c r="A74" s="89">
        <v>173</v>
      </c>
      <c r="B74" s="90">
        <f t="shared" ref="B74:B100" si="2">AVERAGE(A66:A75)</f>
        <v>175.6</v>
      </c>
    </row>
    <row r="75" spans="1:2" ht="15" x14ac:dyDescent="0.25">
      <c r="A75" s="89">
        <v>250</v>
      </c>
      <c r="B75" s="90">
        <f t="shared" si="2"/>
        <v>182.6</v>
      </c>
    </row>
    <row r="76" spans="1:2" ht="15" x14ac:dyDescent="0.25">
      <c r="A76" s="89">
        <v>195</v>
      </c>
      <c r="B76" s="90">
        <f t="shared" si="2"/>
        <v>183.4</v>
      </c>
    </row>
    <row r="77" spans="1:2" ht="15" x14ac:dyDescent="0.25">
      <c r="A77" s="89">
        <v>156</v>
      </c>
      <c r="B77" s="90">
        <f t="shared" si="2"/>
        <v>187.9</v>
      </c>
    </row>
    <row r="78" spans="1:2" ht="15" x14ac:dyDescent="0.25">
      <c r="A78" s="89">
        <v>214</v>
      </c>
      <c r="B78" s="90">
        <f t="shared" si="2"/>
        <v>197.1</v>
      </c>
    </row>
    <row r="79" spans="1:2" ht="15" x14ac:dyDescent="0.25">
      <c r="A79" s="89">
        <v>261</v>
      </c>
      <c r="B79" s="90">
        <f t="shared" si="2"/>
        <v>205.6</v>
      </c>
    </row>
    <row r="80" spans="1:2" ht="15" x14ac:dyDescent="0.25">
      <c r="A80" s="89">
        <v>264</v>
      </c>
      <c r="B80" s="90">
        <f t="shared" si="2"/>
        <v>205.9</v>
      </c>
    </row>
    <row r="81" spans="1:2" ht="15" x14ac:dyDescent="0.25">
      <c r="A81" s="89">
        <v>175</v>
      </c>
      <c r="B81" s="90">
        <f t="shared" si="2"/>
        <v>208.5</v>
      </c>
    </row>
    <row r="82" spans="1:2" ht="15" x14ac:dyDescent="0.25">
      <c r="A82" s="89">
        <v>192</v>
      </c>
      <c r="B82" s="90">
        <f t="shared" si="2"/>
        <v>205.8</v>
      </c>
    </row>
    <row r="83" spans="1:2" ht="15" x14ac:dyDescent="0.25">
      <c r="A83" s="89">
        <v>178</v>
      </c>
      <c r="B83" s="90">
        <f t="shared" si="2"/>
        <v>210.2</v>
      </c>
    </row>
    <row r="84" spans="1:2" ht="15" x14ac:dyDescent="0.25">
      <c r="A84" s="89">
        <v>217</v>
      </c>
      <c r="B84" s="90">
        <f t="shared" si="2"/>
        <v>206.5</v>
      </c>
    </row>
    <row r="85" spans="1:2" ht="15" x14ac:dyDescent="0.25">
      <c r="A85" s="89">
        <v>213</v>
      </c>
      <c r="B85" s="90">
        <f t="shared" si="2"/>
        <v>200.9</v>
      </c>
    </row>
    <row r="86" spans="1:2" ht="15" x14ac:dyDescent="0.25">
      <c r="A86" s="89">
        <v>139</v>
      </c>
      <c r="B86" s="90">
        <f t="shared" si="2"/>
        <v>202</v>
      </c>
    </row>
    <row r="87" spans="1:2" ht="15" x14ac:dyDescent="0.25">
      <c r="A87" s="89">
        <v>167</v>
      </c>
      <c r="B87" s="90">
        <f t="shared" si="2"/>
        <v>195.6</v>
      </c>
    </row>
    <row r="88" spans="1:2" ht="15" x14ac:dyDescent="0.25">
      <c r="A88" s="89">
        <v>150</v>
      </c>
      <c r="B88" s="90">
        <f t="shared" si="2"/>
        <v>187.4</v>
      </c>
    </row>
    <row r="89" spans="1:2" ht="15" x14ac:dyDescent="0.25">
      <c r="A89" s="89">
        <v>179</v>
      </c>
      <c r="B89" s="90">
        <f t="shared" si="2"/>
        <v>174.4</v>
      </c>
    </row>
    <row r="90" spans="1:2" ht="15" x14ac:dyDescent="0.25">
      <c r="A90" s="89">
        <v>134</v>
      </c>
      <c r="B90" s="90">
        <f t="shared" si="2"/>
        <v>171.8</v>
      </c>
    </row>
    <row r="91" spans="1:2" ht="15" x14ac:dyDescent="0.25">
      <c r="A91" s="89">
        <v>149</v>
      </c>
      <c r="B91" s="90">
        <f t="shared" si="2"/>
        <v>169.4</v>
      </c>
    </row>
    <row r="92" spans="1:2" ht="15" x14ac:dyDescent="0.25">
      <c r="A92" s="89">
        <v>168</v>
      </c>
      <c r="B92" s="90">
        <f t="shared" si="2"/>
        <v>173.4</v>
      </c>
    </row>
    <row r="93" spans="1:2" ht="15" x14ac:dyDescent="0.25">
      <c r="A93" s="89">
        <v>218</v>
      </c>
      <c r="B93" s="90">
        <f t="shared" si="2"/>
        <v>172.4</v>
      </c>
    </row>
    <row r="94" spans="1:2" ht="15" x14ac:dyDescent="0.25">
      <c r="A94" s="89">
        <v>207</v>
      </c>
      <c r="B94" s="90">
        <f t="shared" si="2"/>
        <v>171.4</v>
      </c>
    </row>
    <row r="95" spans="1:2" ht="15" x14ac:dyDescent="0.25">
      <c r="A95" s="89">
        <v>203</v>
      </c>
      <c r="B95" s="90">
        <f t="shared" si="2"/>
        <v>180.8</v>
      </c>
    </row>
    <row r="96" spans="1:2" ht="15" x14ac:dyDescent="0.25">
      <c r="A96" s="89">
        <v>233</v>
      </c>
      <c r="B96" s="90">
        <f t="shared" si="2"/>
        <v>189</v>
      </c>
    </row>
    <row r="97" spans="1:2" ht="15" x14ac:dyDescent="0.25">
      <c r="A97" s="89">
        <v>249</v>
      </c>
      <c r="B97" s="90">
        <f t="shared" si="2"/>
        <v>191</v>
      </c>
    </row>
    <row r="98" spans="1:2" ht="15" x14ac:dyDescent="0.25">
      <c r="A98" s="89">
        <v>170</v>
      </c>
      <c r="B98" s="90">
        <f t="shared" si="2"/>
        <v>192.1</v>
      </c>
    </row>
    <row r="99" spans="1:2" ht="15" x14ac:dyDescent="0.25">
      <c r="A99" s="89">
        <v>190</v>
      </c>
      <c r="B99" s="90">
        <f t="shared" si="2"/>
        <v>207.2</v>
      </c>
    </row>
    <row r="100" spans="1:2" ht="15" x14ac:dyDescent="0.25">
      <c r="A100" s="89">
        <v>285</v>
      </c>
      <c r="B100" s="90">
        <f t="shared" si="2"/>
        <v>220.6</v>
      </c>
    </row>
    <row r="101" spans="1:2" ht="15" x14ac:dyDescent="0.25">
      <c r="A101" s="89">
        <v>283</v>
      </c>
      <c r="B101" s="91"/>
    </row>
  </sheetData>
  <phoneticPr fontId="7" type="noConversion"/>
  <printOptions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01"/>
  <sheetViews>
    <sheetView showGridLines="0" workbookViewId="0">
      <selection activeCell="J4" sqref="J4"/>
    </sheetView>
  </sheetViews>
  <sheetFormatPr defaultRowHeight="15" x14ac:dyDescent="0.25"/>
  <cols>
    <col min="1" max="1" width="12" bestFit="1" customWidth="1"/>
    <col min="2" max="2" width="12.7109375" bestFit="1" customWidth="1"/>
    <col min="3" max="3" width="12" bestFit="1" customWidth="1"/>
    <col min="4" max="4" width="13.42578125" bestFit="1" customWidth="1"/>
    <col min="5" max="5" width="9.140625" bestFit="1" customWidth="1"/>
    <col min="6" max="6" width="11.140625" customWidth="1"/>
  </cols>
  <sheetData>
    <row r="1" spans="1:8" s="8" customFormat="1" x14ac:dyDescent="0.25">
      <c r="A1" s="71" t="s">
        <v>97</v>
      </c>
      <c r="B1" s="71" t="s">
        <v>98</v>
      </c>
      <c r="C1" s="71" t="s">
        <v>99</v>
      </c>
      <c r="D1" s="71" t="s">
        <v>100</v>
      </c>
      <c r="E1" s="71" t="s">
        <v>101</v>
      </c>
      <c r="F1" s="71" t="s">
        <v>102</v>
      </c>
      <c r="H1"/>
    </row>
    <row r="2" spans="1:8" x14ac:dyDescent="0.25">
      <c r="A2">
        <v>0.38200018311105688</v>
      </c>
      <c r="B2">
        <v>1.4670331438537687</v>
      </c>
      <c r="C2">
        <v>1</v>
      </c>
      <c r="D2">
        <v>3</v>
      </c>
      <c r="E2">
        <v>0</v>
      </c>
      <c r="F2">
        <v>1</v>
      </c>
    </row>
    <row r="3" spans="1:8" x14ac:dyDescent="0.25">
      <c r="A3">
        <v>0.10068056276131473</v>
      </c>
      <c r="B3">
        <v>-1.1827091839222703</v>
      </c>
      <c r="C3">
        <v>1</v>
      </c>
      <c r="D3">
        <v>3</v>
      </c>
      <c r="E3">
        <v>0</v>
      </c>
      <c r="F3">
        <v>1</v>
      </c>
    </row>
    <row r="4" spans="1:8" x14ac:dyDescent="0.25">
      <c r="A4">
        <v>0.59648426770836516</v>
      </c>
      <c r="B4">
        <v>0.32937350624706596</v>
      </c>
      <c r="C4">
        <v>1</v>
      </c>
      <c r="D4">
        <v>3</v>
      </c>
      <c r="E4">
        <v>2</v>
      </c>
      <c r="F4">
        <v>1</v>
      </c>
    </row>
    <row r="5" spans="1:8" x14ac:dyDescent="0.25">
      <c r="A5">
        <v>0.89910580767235326</v>
      </c>
      <c r="B5">
        <v>-0.70603391577606089</v>
      </c>
      <c r="C5">
        <v>1</v>
      </c>
      <c r="D5">
        <v>1</v>
      </c>
      <c r="E5">
        <v>1</v>
      </c>
      <c r="F5">
        <v>1</v>
      </c>
    </row>
    <row r="6" spans="1:8" x14ac:dyDescent="0.25">
      <c r="A6">
        <v>0.88460951567125456</v>
      </c>
      <c r="B6">
        <v>-1.4506804291158915</v>
      </c>
      <c r="C6">
        <v>1</v>
      </c>
      <c r="D6">
        <v>3</v>
      </c>
      <c r="E6">
        <v>0</v>
      </c>
      <c r="F6">
        <v>1</v>
      </c>
    </row>
    <row r="7" spans="1:8" x14ac:dyDescent="0.25">
      <c r="A7">
        <v>0.95846430860316778</v>
      </c>
      <c r="B7">
        <v>-0.22961216927797068</v>
      </c>
      <c r="C7">
        <v>0</v>
      </c>
      <c r="D7">
        <v>3</v>
      </c>
      <c r="E7">
        <v>1</v>
      </c>
      <c r="F7">
        <v>4</v>
      </c>
    </row>
    <row r="8" spans="1:8" x14ac:dyDescent="0.25">
      <c r="A8">
        <v>1.4496292001098667E-2</v>
      </c>
      <c r="B8">
        <v>1.4874194675940089</v>
      </c>
      <c r="C8">
        <v>0</v>
      </c>
      <c r="D8">
        <v>3</v>
      </c>
      <c r="E8">
        <v>1</v>
      </c>
      <c r="F8">
        <v>4</v>
      </c>
    </row>
    <row r="9" spans="1:8" x14ac:dyDescent="0.25">
      <c r="A9">
        <v>0.40742210150456254</v>
      </c>
      <c r="B9">
        <v>1.5703835742897354</v>
      </c>
      <c r="C9">
        <v>0</v>
      </c>
      <c r="D9">
        <v>4</v>
      </c>
      <c r="E9">
        <v>1</v>
      </c>
      <c r="F9">
        <v>4</v>
      </c>
    </row>
    <row r="10" spans="1:8" x14ac:dyDescent="0.25">
      <c r="A10">
        <v>0.86324655903805658</v>
      </c>
      <c r="B10">
        <v>2.5638655642978847</v>
      </c>
      <c r="C10">
        <v>0</v>
      </c>
      <c r="D10">
        <v>1</v>
      </c>
      <c r="E10">
        <v>2</v>
      </c>
      <c r="F10">
        <v>4</v>
      </c>
    </row>
    <row r="11" spans="1:8" x14ac:dyDescent="0.25">
      <c r="A11">
        <v>0.13858455153050325</v>
      </c>
      <c r="B11">
        <v>-0.30460569178103469</v>
      </c>
      <c r="C11">
        <v>1</v>
      </c>
      <c r="D11">
        <v>1</v>
      </c>
      <c r="E11">
        <v>1</v>
      </c>
      <c r="F11">
        <v>4</v>
      </c>
    </row>
    <row r="12" spans="1:8" x14ac:dyDescent="0.25">
      <c r="A12">
        <v>0.24503311258278146</v>
      </c>
      <c r="B12">
        <v>-9.3035623649484478E-2</v>
      </c>
      <c r="C12">
        <v>1</v>
      </c>
      <c r="D12">
        <v>2</v>
      </c>
      <c r="E12">
        <v>0</v>
      </c>
      <c r="F12">
        <v>7</v>
      </c>
    </row>
    <row r="13" spans="1:8" x14ac:dyDescent="0.25">
      <c r="A13">
        <v>4.5472579119235815E-2</v>
      </c>
      <c r="B13">
        <v>0.58741306929732673</v>
      </c>
      <c r="C13">
        <v>0</v>
      </c>
      <c r="D13">
        <v>5</v>
      </c>
      <c r="E13">
        <v>0</v>
      </c>
      <c r="F13">
        <v>7</v>
      </c>
    </row>
    <row r="14" spans="1:8" x14ac:dyDescent="0.25">
      <c r="A14">
        <v>3.2380138554033024E-2</v>
      </c>
      <c r="B14">
        <v>-0.19414756025071256</v>
      </c>
      <c r="C14">
        <v>1</v>
      </c>
      <c r="D14">
        <v>4</v>
      </c>
      <c r="E14">
        <v>0</v>
      </c>
      <c r="F14">
        <v>7</v>
      </c>
    </row>
    <row r="15" spans="1:8" x14ac:dyDescent="0.25">
      <c r="A15">
        <v>0.1641285439619129</v>
      </c>
      <c r="B15">
        <v>0.79910932981874794</v>
      </c>
      <c r="C15">
        <v>0</v>
      </c>
      <c r="D15">
        <v>1</v>
      </c>
      <c r="E15">
        <v>4</v>
      </c>
      <c r="F15">
        <v>7</v>
      </c>
    </row>
    <row r="16" spans="1:8" x14ac:dyDescent="0.25">
      <c r="A16">
        <v>0.2196111941892758</v>
      </c>
      <c r="B16">
        <v>-1.6789817891549319</v>
      </c>
      <c r="C16">
        <v>0</v>
      </c>
      <c r="D16">
        <v>1</v>
      </c>
      <c r="E16">
        <v>0</v>
      </c>
      <c r="F16">
        <v>7</v>
      </c>
    </row>
    <row r="17" spans="1:6" x14ac:dyDescent="0.25">
      <c r="A17">
        <v>1.7090365306558428E-2</v>
      </c>
      <c r="B17">
        <v>0.39339283830486238</v>
      </c>
      <c r="C17">
        <v>1</v>
      </c>
      <c r="D17">
        <v>2</v>
      </c>
      <c r="E17">
        <v>1</v>
      </c>
      <c r="F17">
        <v>10</v>
      </c>
    </row>
    <row r="18" spans="1:6" x14ac:dyDescent="0.25">
      <c r="A18">
        <v>0.28504287850581378</v>
      </c>
      <c r="B18">
        <v>-0.92736172518925741</v>
      </c>
      <c r="C18">
        <v>0</v>
      </c>
      <c r="D18">
        <v>5</v>
      </c>
      <c r="E18">
        <v>1</v>
      </c>
      <c r="F18">
        <v>10</v>
      </c>
    </row>
    <row r="19" spans="1:6" x14ac:dyDescent="0.25">
      <c r="A19">
        <v>0.34308908352916045</v>
      </c>
      <c r="B19">
        <v>-0.68337158154463395</v>
      </c>
      <c r="C19">
        <v>1</v>
      </c>
      <c r="D19">
        <v>6</v>
      </c>
      <c r="E19">
        <v>2</v>
      </c>
      <c r="F19">
        <v>10</v>
      </c>
    </row>
    <row r="20" spans="1:6" x14ac:dyDescent="0.25">
      <c r="A20">
        <v>0.5536362804040651</v>
      </c>
      <c r="B20">
        <v>0.92705249699065462</v>
      </c>
      <c r="C20">
        <v>1</v>
      </c>
      <c r="D20">
        <v>4</v>
      </c>
      <c r="E20">
        <v>0</v>
      </c>
      <c r="F20">
        <v>10</v>
      </c>
    </row>
    <row r="21" spans="1:6" x14ac:dyDescent="0.25">
      <c r="A21">
        <v>0.35737174596392712</v>
      </c>
      <c r="B21">
        <v>-0.28823365028074477</v>
      </c>
      <c r="C21">
        <v>0</v>
      </c>
      <c r="D21">
        <v>0</v>
      </c>
      <c r="E21">
        <v>0</v>
      </c>
      <c r="F21">
        <v>10</v>
      </c>
    </row>
    <row r="22" spans="1:6" x14ac:dyDescent="0.25">
      <c r="A22">
        <v>0.37183751945554977</v>
      </c>
      <c r="B22">
        <v>1.0537542038946413</v>
      </c>
      <c r="C22">
        <v>0</v>
      </c>
      <c r="D22">
        <v>4</v>
      </c>
      <c r="E22">
        <v>1</v>
      </c>
      <c r="F22">
        <v>1</v>
      </c>
    </row>
    <row r="23" spans="1:6" x14ac:dyDescent="0.25">
      <c r="A23">
        <v>0.35560167241431928</v>
      </c>
      <c r="B23">
        <v>-0.33571154745004606</v>
      </c>
      <c r="C23">
        <v>1</v>
      </c>
      <c r="D23">
        <v>3</v>
      </c>
      <c r="E23">
        <v>1</v>
      </c>
      <c r="F23">
        <v>1</v>
      </c>
    </row>
    <row r="24" spans="1:6" x14ac:dyDescent="0.25">
      <c r="A24">
        <v>0.91030610065004425</v>
      </c>
      <c r="B24">
        <v>0.47858179641480092</v>
      </c>
      <c r="C24">
        <v>1</v>
      </c>
      <c r="D24">
        <v>6</v>
      </c>
      <c r="E24">
        <v>1</v>
      </c>
      <c r="F24">
        <v>1</v>
      </c>
    </row>
    <row r="25" spans="1:6" x14ac:dyDescent="0.25">
      <c r="A25">
        <v>0.46601763969847715</v>
      </c>
      <c r="B25">
        <v>0.29186253414081875</v>
      </c>
      <c r="C25">
        <v>1</v>
      </c>
      <c r="D25">
        <v>1</v>
      </c>
      <c r="E25">
        <v>0</v>
      </c>
      <c r="F25">
        <v>1</v>
      </c>
    </row>
    <row r="26" spans="1:6" x14ac:dyDescent="0.25">
      <c r="A26">
        <v>0.42616046632282478</v>
      </c>
      <c r="B26">
        <v>-0.83018903751508333</v>
      </c>
      <c r="C26">
        <v>0</v>
      </c>
      <c r="D26">
        <v>2</v>
      </c>
      <c r="E26">
        <v>1</v>
      </c>
      <c r="F26">
        <v>1</v>
      </c>
    </row>
    <row r="27" spans="1:6" x14ac:dyDescent="0.25">
      <c r="A27">
        <v>0.30390331736198006</v>
      </c>
      <c r="B27">
        <v>2.5096596800722182</v>
      </c>
      <c r="C27">
        <v>1</v>
      </c>
      <c r="D27">
        <v>2</v>
      </c>
      <c r="E27">
        <v>0</v>
      </c>
      <c r="F27">
        <v>4</v>
      </c>
    </row>
    <row r="28" spans="1:6" x14ac:dyDescent="0.25">
      <c r="A28">
        <v>0.97570726645710626</v>
      </c>
      <c r="B28">
        <v>1.1300267033220734</v>
      </c>
      <c r="C28">
        <v>0</v>
      </c>
      <c r="D28">
        <v>2</v>
      </c>
      <c r="E28">
        <v>0</v>
      </c>
      <c r="F28">
        <v>4</v>
      </c>
    </row>
    <row r="29" spans="1:6" x14ac:dyDescent="0.25">
      <c r="A29">
        <v>0.80666524246955784</v>
      </c>
      <c r="B29">
        <v>-2.0494007912930101</v>
      </c>
      <c r="C29">
        <v>0</v>
      </c>
      <c r="D29">
        <v>2</v>
      </c>
      <c r="E29">
        <v>0</v>
      </c>
      <c r="F29">
        <v>4</v>
      </c>
    </row>
    <row r="30" spans="1:6" x14ac:dyDescent="0.25">
      <c r="A30">
        <v>0.99124118778038883</v>
      </c>
      <c r="B30">
        <v>0.54396423365687951</v>
      </c>
      <c r="C30">
        <v>1</v>
      </c>
      <c r="D30">
        <v>3</v>
      </c>
      <c r="E30">
        <v>1</v>
      </c>
      <c r="F30">
        <v>4</v>
      </c>
    </row>
    <row r="31" spans="1:6" x14ac:dyDescent="0.25">
      <c r="A31">
        <v>0.25626392406994841</v>
      </c>
      <c r="B31">
        <v>-0.33650849218247458</v>
      </c>
      <c r="C31">
        <v>0</v>
      </c>
      <c r="D31">
        <v>1</v>
      </c>
      <c r="E31">
        <v>2</v>
      </c>
      <c r="F31">
        <v>4</v>
      </c>
    </row>
    <row r="32" spans="1:6" x14ac:dyDescent="0.25">
      <c r="A32">
        <v>0.95168919949949649</v>
      </c>
      <c r="B32">
        <v>0.61760147218592465</v>
      </c>
      <c r="C32">
        <v>1</v>
      </c>
      <c r="D32">
        <v>2</v>
      </c>
      <c r="E32">
        <v>1</v>
      </c>
      <c r="F32">
        <v>7</v>
      </c>
    </row>
    <row r="33" spans="1:6" x14ac:dyDescent="0.25">
      <c r="A33">
        <v>5.3437910092471085E-2</v>
      </c>
      <c r="B33">
        <v>-1.4725628716405481</v>
      </c>
      <c r="C33">
        <v>0</v>
      </c>
      <c r="D33">
        <v>0</v>
      </c>
      <c r="E33">
        <v>0</v>
      </c>
      <c r="F33">
        <v>7</v>
      </c>
    </row>
    <row r="34" spans="1:6" x14ac:dyDescent="0.25">
      <c r="A34">
        <v>0.70503860591448708</v>
      </c>
      <c r="B34">
        <v>1.64786797540728</v>
      </c>
      <c r="C34">
        <v>1</v>
      </c>
      <c r="D34">
        <v>0</v>
      </c>
      <c r="E34">
        <v>0</v>
      </c>
      <c r="F34">
        <v>7</v>
      </c>
    </row>
    <row r="35" spans="1:6" x14ac:dyDescent="0.25">
      <c r="A35">
        <v>0.81652272103030488</v>
      </c>
      <c r="B35">
        <v>-0.81690131992218085</v>
      </c>
      <c r="C35">
        <v>0</v>
      </c>
      <c r="D35">
        <v>2</v>
      </c>
      <c r="E35">
        <v>0</v>
      </c>
      <c r="F35">
        <v>7</v>
      </c>
    </row>
    <row r="36" spans="1:6" x14ac:dyDescent="0.25">
      <c r="A36">
        <v>0.97250282296212653</v>
      </c>
      <c r="B36">
        <v>-1.3843032320437487</v>
      </c>
      <c r="C36">
        <v>1</v>
      </c>
      <c r="D36">
        <v>3</v>
      </c>
      <c r="E36">
        <v>1</v>
      </c>
      <c r="F36">
        <v>7</v>
      </c>
    </row>
    <row r="37" spans="1:6" x14ac:dyDescent="0.25">
      <c r="A37">
        <v>0.46632282479323711</v>
      </c>
      <c r="B37">
        <v>0.41157704799843486</v>
      </c>
      <c r="C37">
        <v>0</v>
      </c>
      <c r="D37">
        <v>3</v>
      </c>
      <c r="E37">
        <v>1</v>
      </c>
      <c r="F37">
        <v>10</v>
      </c>
    </row>
    <row r="38" spans="1:6" x14ac:dyDescent="0.25">
      <c r="A38">
        <v>0.3002105777153844</v>
      </c>
      <c r="B38">
        <v>1.1852489478769712</v>
      </c>
      <c r="C38">
        <v>0</v>
      </c>
      <c r="D38">
        <v>5</v>
      </c>
      <c r="E38">
        <v>1</v>
      </c>
      <c r="F38">
        <v>10</v>
      </c>
    </row>
    <row r="39" spans="1:6" x14ac:dyDescent="0.25">
      <c r="A39">
        <v>0.75020599993896298</v>
      </c>
      <c r="B39">
        <v>0.61364744396996684</v>
      </c>
      <c r="C39">
        <v>0</v>
      </c>
      <c r="D39">
        <v>1</v>
      </c>
      <c r="E39">
        <v>0</v>
      </c>
      <c r="F39">
        <v>10</v>
      </c>
    </row>
    <row r="40" spans="1:6" x14ac:dyDescent="0.25">
      <c r="A40">
        <v>0.35148167363505967</v>
      </c>
      <c r="B40">
        <v>-0.67281689553055912</v>
      </c>
      <c r="C40">
        <v>0</v>
      </c>
      <c r="D40">
        <v>0</v>
      </c>
      <c r="E40">
        <v>0</v>
      </c>
      <c r="F40">
        <v>10</v>
      </c>
    </row>
    <row r="41" spans="1:6" x14ac:dyDescent="0.25">
      <c r="A41">
        <v>0.77565843684194469</v>
      </c>
      <c r="B41">
        <v>0.47461185204156209</v>
      </c>
      <c r="C41">
        <v>0</v>
      </c>
      <c r="D41">
        <v>1</v>
      </c>
      <c r="E41">
        <v>3</v>
      </c>
      <c r="F41">
        <v>10</v>
      </c>
    </row>
    <row r="42" spans="1:6" x14ac:dyDescent="0.25">
      <c r="A42">
        <v>7.4343089083529157E-2</v>
      </c>
      <c r="B42">
        <v>0.61905893744551577</v>
      </c>
      <c r="C42">
        <v>0</v>
      </c>
      <c r="D42">
        <v>3</v>
      </c>
      <c r="E42">
        <v>0</v>
      </c>
      <c r="F42">
        <v>1</v>
      </c>
    </row>
    <row r="43" spans="1:6" x14ac:dyDescent="0.25">
      <c r="A43">
        <v>0.19843134861293374</v>
      </c>
      <c r="B43">
        <v>0.79111714512691833</v>
      </c>
      <c r="C43">
        <v>0</v>
      </c>
      <c r="D43">
        <v>2</v>
      </c>
      <c r="E43">
        <v>1</v>
      </c>
      <c r="F43">
        <v>1</v>
      </c>
    </row>
    <row r="44" spans="1:6" x14ac:dyDescent="0.25">
      <c r="A44">
        <v>6.4058351390118104E-2</v>
      </c>
      <c r="B44">
        <v>-0.77036247603246011</v>
      </c>
      <c r="C44">
        <v>1</v>
      </c>
      <c r="D44">
        <v>2</v>
      </c>
      <c r="E44">
        <v>0</v>
      </c>
      <c r="F44">
        <v>1</v>
      </c>
    </row>
    <row r="45" spans="1:6" x14ac:dyDescent="0.25">
      <c r="A45">
        <v>0.35834833826715901</v>
      </c>
      <c r="B45">
        <v>-1.0145004125661217</v>
      </c>
      <c r="C45">
        <v>0</v>
      </c>
      <c r="D45">
        <v>1</v>
      </c>
      <c r="E45">
        <v>0</v>
      </c>
      <c r="F45">
        <v>1</v>
      </c>
    </row>
    <row r="46" spans="1:6" x14ac:dyDescent="0.25">
      <c r="A46">
        <v>0.48704489272743917</v>
      </c>
      <c r="B46">
        <v>-1.0114217730006203</v>
      </c>
      <c r="C46">
        <v>0</v>
      </c>
      <c r="D46">
        <v>2</v>
      </c>
      <c r="E46">
        <v>2</v>
      </c>
      <c r="F46">
        <v>1</v>
      </c>
    </row>
    <row r="47" spans="1:6" x14ac:dyDescent="0.25">
      <c r="A47">
        <v>0.51121555223242898</v>
      </c>
      <c r="B47">
        <v>-0.31953845791576896</v>
      </c>
      <c r="C47">
        <v>1</v>
      </c>
      <c r="D47">
        <v>3</v>
      </c>
      <c r="E47">
        <v>1</v>
      </c>
      <c r="F47">
        <v>4</v>
      </c>
    </row>
    <row r="48" spans="1:6" x14ac:dyDescent="0.25">
      <c r="A48">
        <v>0.37345500045777763</v>
      </c>
      <c r="B48">
        <v>0.63932247940101661</v>
      </c>
      <c r="C48">
        <v>0</v>
      </c>
      <c r="D48">
        <v>4</v>
      </c>
      <c r="E48">
        <v>1</v>
      </c>
      <c r="F48">
        <v>4</v>
      </c>
    </row>
    <row r="49" spans="1:6" x14ac:dyDescent="0.25">
      <c r="A49">
        <v>0.98590044862208925</v>
      </c>
      <c r="B49">
        <v>1.4170427675708197</v>
      </c>
      <c r="C49">
        <v>0</v>
      </c>
      <c r="D49">
        <v>4</v>
      </c>
      <c r="E49">
        <v>0</v>
      </c>
      <c r="F49">
        <v>4</v>
      </c>
    </row>
    <row r="50" spans="1:6" x14ac:dyDescent="0.25">
      <c r="A50">
        <v>4.0711691640980256E-2</v>
      </c>
      <c r="B50">
        <v>1.1017846190952696</v>
      </c>
      <c r="C50">
        <v>1</v>
      </c>
      <c r="D50">
        <v>3</v>
      </c>
      <c r="E50">
        <v>1</v>
      </c>
      <c r="F50">
        <v>4</v>
      </c>
    </row>
    <row r="51" spans="1:6" x14ac:dyDescent="0.25">
      <c r="A51">
        <v>0.23071993163853877</v>
      </c>
      <c r="B51">
        <v>0.38363396015483886</v>
      </c>
      <c r="C51">
        <v>0</v>
      </c>
      <c r="D51">
        <v>4</v>
      </c>
      <c r="E51">
        <v>1</v>
      </c>
      <c r="F51">
        <v>4</v>
      </c>
    </row>
    <row r="52" spans="1:6" x14ac:dyDescent="0.25">
      <c r="A52">
        <v>4.9745170445875423E-3</v>
      </c>
      <c r="B52">
        <v>0.58726982388179749</v>
      </c>
      <c r="C52">
        <v>0</v>
      </c>
      <c r="D52">
        <v>3</v>
      </c>
      <c r="E52">
        <v>1</v>
      </c>
      <c r="F52">
        <v>7</v>
      </c>
    </row>
    <row r="53" spans="1:6" x14ac:dyDescent="0.25">
      <c r="A53">
        <v>0.92614520706808678</v>
      </c>
      <c r="B53">
        <v>1.6475178199470975</v>
      </c>
      <c r="C53">
        <v>0</v>
      </c>
      <c r="D53">
        <v>0</v>
      </c>
      <c r="E53">
        <v>1</v>
      </c>
      <c r="F53">
        <v>7</v>
      </c>
    </row>
    <row r="54" spans="1:6" x14ac:dyDescent="0.25">
      <c r="A54">
        <v>0.10031434064760276</v>
      </c>
      <c r="B54">
        <v>1.0607072908896953</v>
      </c>
      <c r="C54">
        <v>1</v>
      </c>
      <c r="D54">
        <v>1</v>
      </c>
      <c r="E54">
        <v>3</v>
      </c>
      <c r="F54">
        <v>7</v>
      </c>
    </row>
    <row r="55" spans="1:6" x14ac:dyDescent="0.25">
      <c r="A55">
        <v>0.25669118320261236</v>
      </c>
      <c r="B55">
        <v>1.5835894373594783</v>
      </c>
      <c r="C55">
        <v>1</v>
      </c>
      <c r="D55">
        <v>4</v>
      </c>
      <c r="E55">
        <v>1</v>
      </c>
      <c r="F55">
        <v>7</v>
      </c>
    </row>
    <row r="56" spans="1:6" x14ac:dyDescent="0.25">
      <c r="A56">
        <v>0.77568895535142068</v>
      </c>
      <c r="B56">
        <v>1.3715271052205935</v>
      </c>
      <c r="C56">
        <v>1</v>
      </c>
      <c r="D56">
        <v>6</v>
      </c>
      <c r="E56">
        <v>0</v>
      </c>
      <c r="F56">
        <v>7</v>
      </c>
    </row>
    <row r="57" spans="1:6" x14ac:dyDescent="0.25">
      <c r="A57">
        <v>0.67964720603045747</v>
      </c>
      <c r="B57">
        <v>-0.28297108656261116</v>
      </c>
      <c r="C57">
        <v>1</v>
      </c>
      <c r="D57">
        <v>1</v>
      </c>
      <c r="E57">
        <v>1</v>
      </c>
      <c r="F57">
        <v>10</v>
      </c>
    </row>
    <row r="58" spans="1:6" x14ac:dyDescent="0.25">
      <c r="A58">
        <v>0.80910672322763755</v>
      </c>
      <c r="B58">
        <v>0.3779382495849859</v>
      </c>
      <c r="C58">
        <v>1</v>
      </c>
      <c r="D58">
        <v>2</v>
      </c>
      <c r="E58">
        <v>0</v>
      </c>
      <c r="F58">
        <v>10</v>
      </c>
    </row>
    <row r="59" spans="1:6" x14ac:dyDescent="0.25">
      <c r="A59">
        <v>0.72432630390331731</v>
      </c>
      <c r="B59">
        <v>1.8597347661852837</v>
      </c>
      <c r="C59">
        <v>1</v>
      </c>
      <c r="D59">
        <v>2</v>
      </c>
      <c r="E59">
        <v>0</v>
      </c>
      <c r="F59">
        <v>10</v>
      </c>
    </row>
    <row r="60" spans="1:6" x14ac:dyDescent="0.25">
      <c r="A60">
        <v>8.5055085909604172E-2</v>
      </c>
      <c r="B60">
        <v>-0.73905425779230427</v>
      </c>
      <c r="C60">
        <v>1</v>
      </c>
      <c r="D60">
        <v>2</v>
      </c>
      <c r="E60">
        <v>1</v>
      </c>
      <c r="F60">
        <v>10</v>
      </c>
    </row>
    <row r="61" spans="1:6" x14ac:dyDescent="0.25">
      <c r="A61">
        <v>0.13226722006897182</v>
      </c>
      <c r="B61">
        <v>-0.19589151634136215</v>
      </c>
      <c r="C61">
        <v>0</v>
      </c>
      <c r="D61">
        <v>3</v>
      </c>
      <c r="E61">
        <v>0</v>
      </c>
      <c r="F61">
        <v>10</v>
      </c>
    </row>
    <row r="62" spans="1:6" x14ac:dyDescent="0.25">
      <c r="A62">
        <v>0.75615710928678248</v>
      </c>
      <c r="B62">
        <v>-1.3635235518449917</v>
      </c>
      <c r="C62">
        <v>0</v>
      </c>
      <c r="D62">
        <v>2</v>
      </c>
      <c r="E62">
        <v>0</v>
      </c>
      <c r="F62">
        <v>1</v>
      </c>
    </row>
    <row r="63" spans="1:6" x14ac:dyDescent="0.25">
      <c r="A63">
        <v>0.62651448103274632</v>
      </c>
      <c r="B63">
        <v>-0.40467625694873277</v>
      </c>
      <c r="C63">
        <v>1</v>
      </c>
      <c r="D63">
        <v>1</v>
      </c>
      <c r="E63">
        <v>1</v>
      </c>
      <c r="F63">
        <v>1</v>
      </c>
    </row>
    <row r="64" spans="1:6" x14ac:dyDescent="0.25">
      <c r="A64">
        <v>0.17365031891842403</v>
      </c>
      <c r="B64">
        <v>-0.20592324290191755</v>
      </c>
      <c r="C64">
        <v>1</v>
      </c>
      <c r="D64">
        <v>4</v>
      </c>
      <c r="E64">
        <v>1</v>
      </c>
      <c r="F64">
        <v>1</v>
      </c>
    </row>
    <row r="65" spans="1:6" x14ac:dyDescent="0.25">
      <c r="A65">
        <v>0.40479750968962674</v>
      </c>
      <c r="B65">
        <v>0.17605543689569458</v>
      </c>
      <c r="C65">
        <v>1</v>
      </c>
      <c r="D65">
        <v>2</v>
      </c>
      <c r="E65">
        <v>0</v>
      </c>
      <c r="F65">
        <v>1</v>
      </c>
    </row>
    <row r="66" spans="1:6" x14ac:dyDescent="0.25">
      <c r="A66">
        <v>0.55232398449659714</v>
      </c>
      <c r="B66">
        <v>1.6676858649589121</v>
      </c>
      <c r="C66">
        <v>0</v>
      </c>
      <c r="D66">
        <v>3</v>
      </c>
      <c r="E66">
        <v>2</v>
      </c>
      <c r="F66">
        <v>1</v>
      </c>
    </row>
    <row r="67" spans="1:6" x14ac:dyDescent="0.25">
      <c r="A67">
        <v>0.71150852992339852</v>
      </c>
      <c r="B67">
        <v>1.0770418157335371</v>
      </c>
      <c r="C67">
        <v>1</v>
      </c>
      <c r="D67">
        <v>2</v>
      </c>
      <c r="E67">
        <v>1</v>
      </c>
      <c r="F67">
        <v>4</v>
      </c>
    </row>
    <row r="68" spans="1:6" x14ac:dyDescent="0.25">
      <c r="A68">
        <v>0.55516220587786491</v>
      </c>
      <c r="B68">
        <v>-1.3023554856772535</v>
      </c>
      <c r="C68">
        <v>1</v>
      </c>
      <c r="D68">
        <v>7</v>
      </c>
      <c r="E68">
        <v>1</v>
      </c>
      <c r="F68">
        <v>4</v>
      </c>
    </row>
    <row r="69" spans="1:6" x14ac:dyDescent="0.25">
      <c r="A69">
        <v>0.18115787224951935</v>
      </c>
      <c r="B69">
        <v>1.4680153981316835</v>
      </c>
      <c r="C69">
        <v>1</v>
      </c>
      <c r="D69">
        <v>0</v>
      </c>
      <c r="E69">
        <v>2</v>
      </c>
      <c r="F69">
        <v>4</v>
      </c>
    </row>
    <row r="70" spans="1:6" x14ac:dyDescent="0.25">
      <c r="A70">
        <v>0.97027497177037869</v>
      </c>
      <c r="B70">
        <v>-0.18528226064518094</v>
      </c>
      <c r="C70">
        <v>1</v>
      </c>
      <c r="D70">
        <v>2</v>
      </c>
      <c r="E70">
        <v>3</v>
      </c>
      <c r="F70">
        <v>4</v>
      </c>
    </row>
    <row r="71" spans="1:6" x14ac:dyDescent="0.25">
      <c r="A71">
        <v>0.68694112979522082</v>
      </c>
      <c r="B71">
        <v>1.3264707376947626</v>
      </c>
      <c r="C71">
        <v>0</v>
      </c>
      <c r="D71">
        <v>2</v>
      </c>
      <c r="E71">
        <v>0</v>
      </c>
      <c r="F71">
        <v>4</v>
      </c>
    </row>
    <row r="72" spans="1:6" x14ac:dyDescent="0.25">
      <c r="A72">
        <v>0.52879421369060331</v>
      </c>
      <c r="B72">
        <v>-0.46062154979154002</v>
      </c>
      <c r="C72">
        <v>0</v>
      </c>
      <c r="D72">
        <v>1</v>
      </c>
      <c r="E72">
        <v>2</v>
      </c>
      <c r="F72">
        <v>7</v>
      </c>
    </row>
    <row r="73" spans="1:6" x14ac:dyDescent="0.25">
      <c r="A73">
        <v>0.79668568987090671</v>
      </c>
      <c r="B73">
        <v>0.95107907327474095</v>
      </c>
      <c r="C73">
        <v>1</v>
      </c>
      <c r="D73">
        <v>6</v>
      </c>
      <c r="E73">
        <v>1</v>
      </c>
      <c r="F73">
        <v>7</v>
      </c>
    </row>
    <row r="74" spans="1:6" x14ac:dyDescent="0.25">
      <c r="A74">
        <v>0.80565813165684985</v>
      </c>
      <c r="B74">
        <v>1.7338652469334193</v>
      </c>
      <c r="C74">
        <v>1</v>
      </c>
      <c r="D74">
        <v>2</v>
      </c>
      <c r="E74">
        <v>0</v>
      </c>
      <c r="F74">
        <v>7</v>
      </c>
    </row>
    <row r="75" spans="1:6" x14ac:dyDescent="0.25">
      <c r="A75">
        <v>0.26221503341776786</v>
      </c>
      <c r="B75">
        <v>1.4362012734636664</v>
      </c>
      <c r="C75">
        <v>0</v>
      </c>
      <c r="D75">
        <v>2</v>
      </c>
      <c r="E75">
        <v>3</v>
      </c>
      <c r="F75">
        <v>7</v>
      </c>
    </row>
    <row r="76" spans="1:6" x14ac:dyDescent="0.25">
      <c r="A76">
        <v>0.17795342875453962</v>
      </c>
      <c r="B76">
        <v>2.6405905373394489</v>
      </c>
      <c r="C76">
        <v>1</v>
      </c>
      <c r="D76">
        <v>2</v>
      </c>
      <c r="E76">
        <v>3</v>
      </c>
      <c r="F76">
        <v>7</v>
      </c>
    </row>
    <row r="77" spans="1:6" x14ac:dyDescent="0.25">
      <c r="A77">
        <v>0.86675618762779627</v>
      </c>
      <c r="B77">
        <v>0.17657384887570515</v>
      </c>
      <c r="C77">
        <v>1</v>
      </c>
      <c r="D77">
        <v>1</v>
      </c>
      <c r="E77">
        <v>0</v>
      </c>
      <c r="F77">
        <v>10</v>
      </c>
    </row>
    <row r="78" spans="1:6" x14ac:dyDescent="0.25">
      <c r="A78">
        <v>0.11484115115817743</v>
      </c>
      <c r="B78">
        <v>1.6758895071689039</v>
      </c>
      <c r="C78">
        <v>1</v>
      </c>
      <c r="D78">
        <v>2</v>
      </c>
      <c r="E78">
        <v>1</v>
      </c>
      <c r="F78">
        <v>10</v>
      </c>
    </row>
    <row r="79" spans="1:6" x14ac:dyDescent="0.25">
      <c r="A79">
        <v>5.9511093478194527E-2</v>
      </c>
      <c r="B79">
        <v>0.85369720181915909</v>
      </c>
      <c r="C79">
        <v>1</v>
      </c>
      <c r="D79">
        <v>2</v>
      </c>
      <c r="E79">
        <v>0</v>
      </c>
      <c r="F79">
        <v>10</v>
      </c>
    </row>
    <row r="80" spans="1:6" x14ac:dyDescent="0.25">
      <c r="A80">
        <v>0.76155888546403394</v>
      </c>
      <c r="B80">
        <v>-1.6850026440806687</v>
      </c>
      <c r="C80">
        <v>1</v>
      </c>
      <c r="D80">
        <v>4</v>
      </c>
      <c r="E80">
        <v>0</v>
      </c>
      <c r="F80">
        <v>10</v>
      </c>
    </row>
    <row r="81" spans="1:6" x14ac:dyDescent="0.25">
      <c r="A81">
        <v>0.73839533677175206</v>
      </c>
      <c r="B81">
        <v>1.3911380847275723</v>
      </c>
      <c r="C81">
        <v>1</v>
      </c>
      <c r="D81">
        <v>4</v>
      </c>
      <c r="E81">
        <v>2</v>
      </c>
      <c r="F81">
        <v>10</v>
      </c>
    </row>
    <row r="82" spans="1:6" x14ac:dyDescent="0.25">
      <c r="A82">
        <v>0.98629718924527721</v>
      </c>
      <c r="B82">
        <v>2.2383392206393182</v>
      </c>
      <c r="C82">
        <v>0</v>
      </c>
      <c r="D82">
        <v>3</v>
      </c>
      <c r="E82">
        <v>2</v>
      </c>
      <c r="F82">
        <v>1</v>
      </c>
    </row>
    <row r="83" spans="1:6" x14ac:dyDescent="0.25">
      <c r="A83">
        <v>0.92559587389751885</v>
      </c>
      <c r="B83">
        <v>-6.7977907747263089E-2</v>
      </c>
      <c r="C83">
        <v>0</v>
      </c>
      <c r="D83">
        <v>4</v>
      </c>
      <c r="E83">
        <v>0</v>
      </c>
      <c r="F83">
        <v>1</v>
      </c>
    </row>
    <row r="84" spans="1:6" x14ac:dyDescent="0.25">
      <c r="A84">
        <v>0.9038666951506088</v>
      </c>
      <c r="B84">
        <v>0.19890421754098497</v>
      </c>
      <c r="C84">
        <v>1</v>
      </c>
      <c r="D84">
        <v>4</v>
      </c>
      <c r="E84">
        <v>1</v>
      </c>
      <c r="F84">
        <v>1</v>
      </c>
    </row>
    <row r="85" spans="1:6" x14ac:dyDescent="0.25">
      <c r="A85">
        <v>0.54496902371288192</v>
      </c>
      <c r="B85">
        <v>1.3416865840554237</v>
      </c>
      <c r="C85">
        <v>1</v>
      </c>
      <c r="D85">
        <v>5</v>
      </c>
      <c r="E85">
        <v>1</v>
      </c>
      <c r="F85">
        <v>1</v>
      </c>
    </row>
    <row r="86" spans="1:6" x14ac:dyDescent="0.25">
      <c r="A86">
        <v>0.50077822199163791</v>
      </c>
      <c r="B86">
        <v>0.85712827058159746</v>
      </c>
      <c r="C86">
        <v>0</v>
      </c>
      <c r="D86">
        <v>4</v>
      </c>
      <c r="E86">
        <v>1</v>
      </c>
      <c r="F86">
        <v>1</v>
      </c>
    </row>
    <row r="87" spans="1:6" x14ac:dyDescent="0.25">
      <c r="A87">
        <v>0.67497787408062992</v>
      </c>
      <c r="B87">
        <v>-0.32953494155663066</v>
      </c>
      <c r="C87">
        <v>0</v>
      </c>
      <c r="D87">
        <v>3</v>
      </c>
      <c r="E87">
        <v>1</v>
      </c>
      <c r="F87">
        <v>4</v>
      </c>
    </row>
    <row r="88" spans="1:6" x14ac:dyDescent="0.25">
      <c r="A88">
        <v>0.48982207708975495</v>
      </c>
      <c r="B88">
        <v>0.20435436454135925</v>
      </c>
      <c r="C88">
        <v>1</v>
      </c>
      <c r="D88">
        <v>4</v>
      </c>
      <c r="E88">
        <v>2</v>
      </c>
      <c r="F88">
        <v>4</v>
      </c>
    </row>
    <row r="89" spans="1:6" x14ac:dyDescent="0.25">
      <c r="A89">
        <v>0.14578691976683858</v>
      </c>
      <c r="B89">
        <v>0.97826159617397934</v>
      </c>
      <c r="C89">
        <v>0</v>
      </c>
      <c r="D89">
        <v>1</v>
      </c>
      <c r="E89">
        <v>0</v>
      </c>
      <c r="F89">
        <v>4</v>
      </c>
    </row>
    <row r="90" spans="1:6" x14ac:dyDescent="0.25">
      <c r="A90">
        <v>3.7965025788140511E-2</v>
      </c>
      <c r="B90">
        <v>0.98166083262185566</v>
      </c>
      <c r="C90">
        <v>1</v>
      </c>
      <c r="D90">
        <v>3</v>
      </c>
      <c r="E90">
        <v>0</v>
      </c>
      <c r="F90">
        <v>4</v>
      </c>
    </row>
    <row r="91" spans="1:6" x14ac:dyDescent="0.25">
      <c r="A91">
        <v>0.79625843073824276</v>
      </c>
      <c r="B91">
        <v>-1.4160650607664138</v>
      </c>
      <c r="C91">
        <v>0</v>
      </c>
      <c r="D91">
        <v>2</v>
      </c>
      <c r="E91">
        <v>2</v>
      </c>
      <c r="F91">
        <v>4</v>
      </c>
    </row>
    <row r="92" spans="1:6" x14ac:dyDescent="0.25">
      <c r="A92">
        <v>0.67155980101931823</v>
      </c>
      <c r="B92">
        <v>1.7773436411516741</v>
      </c>
      <c r="C92">
        <v>1</v>
      </c>
      <c r="D92">
        <v>0</v>
      </c>
      <c r="E92">
        <v>1</v>
      </c>
      <c r="F92">
        <v>7</v>
      </c>
    </row>
    <row r="93" spans="1:6" x14ac:dyDescent="0.25">
      <c r="A93">
        <v>0.73168126468703265</v>
      </c>
      <c r="B93">
        <v>-0.22524091036757454</v>
      </c>
      <c r="C93">
        <v>0</v>
      </c>
      <c r="D93">
        <v>3</v>
      </c>
      <c r="E93">
        <v>1</v>
      </c>
      <c r="F93">
        <v>7</v>
      </c>
    </row>
    <row r="94" spans="1:6" x14ac:dyDescent="0.25">
      <c r="A94">
        <v>0.58452101199377426</v>
      </c>
      <c r="B94">
        <v>0.31483295970247127</v>
      </c>
      <c r="C94">
        <v>1</v>
      </c>
      <c r="D94">
        <v>3</v>
      </c>
      <c r="E94">
        <v>0</v>
      </c>
      <c r="F94">
        <v>7</v>
      </c>
    </row>
    <row r="95" spans="1:6" x14ac:dyDescent="0.25">
      <c r="A95">
        <v>0.152226325266274</v>
      </c>
      <c r="B95">
        <v>-1.0201733857684303</v>
      </c>
      <c r="C95">
        <v>1</v>
      </c>
      <c r="D95">
        <v>5</v>
      </c>
      <c r="E95">
        <v>0</v>
      </c>
      <c r="F95">
        <v>7</v>
      </c>
    </row>
    <row r="96" spans="1:6" x14ac:dyDescent="0.25">
      <c r="A96">
        <v>0.89217810602130188</v>
      </c>
      <c r="B96">
        <v>1.3348198990570381</v>
      </c>
      <c r="C96">
        <v>0</v>
      </c>
      <c r="D96">
        <v>3</v>
      </c>
      <c r="E96">
        <v>2</v>
      </c>
      <c r="F96">
        <v>7</v>
      </c>
    </row>
    <row r="97" spans="1:6" x14ac:dyDescent="0.25">
      <c r="A97">
        <v>0.37781914731284522</v>
      </c>
      <c r="B97">
        <v>0.91460151452338323</v>
      </c>
      <c r="C97">
        <v>1</v>
      </c>
      <c r="D97">
        <v>1</v>
      </c>
      <c r="E97">
        <v>0</v>
      </c>
      <c r="F97">
        <v>10</v>
      </c>
    </row>
    <row r="98" spans="1:6" x14ac:dyDescent="0.25">
      <c r="A98">
        <v>0.20047608874782555</v>
      </c>
      <c r="B98">
        <v>-8.8566594058647752E-2</v>
      </c>
      <c r="C98">
        <v>1</v>
      </c>
      <c r="D98">
        <v>1</v>
      </c>
      <c r="E98">
        <v>1</v>
      </c>
      <c r="F98">
        <v>10</v>
      </c>
    </row>
    <row r="99" spans="1:6" x14ac:dyDescent="0.25">
      <c r="A99">
        <v>0.20578630939664908</v>
      </c>
      <c r="B99">
        <v>-0.99266344477655366</v>
      </c>
      <c r="C99">
        <v>0</v>
      </c>
      <c r="D99">
        <v>3</v>
      </c>
      <c r="E99">
        <v>1</v>
      </c>
      <c r="F99">
        <v>10</v>
      </c>
    </row>
    <row r="100" spans="1:6" x14ac:dyDescent="0.25">
      <c r="A100">
        <v>0.33396404919583728</v>
      </c>
      <c r="B100">
        <v>1.1065731087001041</v>
      </c>
      <c r="C100">
        <v>1</v>
      </c>
      <c r="D100">
        <v>3</v>
      </c>
      <c r="E100">
        <v>1</v>
      </c>
      <c r="F100">
        <v>10</v>
      </c>
    </row>
    <row r="101" spans="1:6" x14ac:dyDescent="0.25">
      <c r="A101">
        <v>0.32514419995727406</v>
      </c>
      <c r="B101">
        <v>1.0233407010673545</v>
      </c>
      <c r="C101">
        <v>0</v>
      </c>
      <c r="D101">
        <v>1</v>
      </c>
      <c r="E101">
        <v>2</v>
      </c>
    </row>
  </sheetData>
  <phoneticPr fontId="7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Nazwane zakresy</vt:lpstr>
      </vt:variant>
      <vt:variant>
        <vt:i4>16</vt:i4>
      </vt:variant>
    </vt:vector>
  </HeadingPairs>
  <TitlesOfParts>
    <vt:vector size="30" baseType="lpstr">
      <vt:lpstr>Anova</vt:lpstr>
      <vt:lpstr>Korelacja</vt:lpstr>
      <vt:lpstr>Kowariancja</vt:lpstr>
      <vt:lpstr>Opisowa</vt:lpstr>
      <vt:lpstr>Wygładzanie wykładnicze</vt:lpstr>
      <vt:lpstr>Test F</vt:lpstr>
      <vt:lpstr>Histogram</vt:lpstr>
      <vt:lpstr>Średnia ruchoma</vt:lpstr>
      <vt:lpstr>Liczby losowe</vt:lpstr>
      <vt:lpstr>Ranga i Percentyl</vt:lpstr>
      <vt:lpstr>Regresja</vt:lpstr>
      <vt:lpstr>Próbkowanie</vt:lpstr>
      <vt:lpstr>Test t</vt:lpstr>
      <vt:lpstr>Test z</vt:lpstr>
      <vt:lpstr>Kontrolna</vt:lpstr>
      <vt:lpstr>Metoda1</vt:lpstr>
      <vt:lpstr>Metoda2</vt:lpstr>
      <vt:lpstr>Płeć</vt:lpstr>
      <vt:lpstr>Kowariancja!Test1</vt:lpstr>
      <vt:lpstr>Test1</vt:lpstr>
      <vt:lpstr>Kowariancja!Test2</vt:lpstr>
      <vt:lpstr>Test2</vt:lpstr>
      <vt:lpstr>Kowariancja!Test3</vt:lpstr>
      <vt:lpstr>Test3</vt:lpstr>
      <vt:lpstr>Kowariancja!Test4</vt:lpstr>
      <vt:lpstr>Test4</vt:lpstr>
      <vt:lpstr>Kowariancja!Test5</vt:lpstr>
      <vt:lpstr>Test5</vt:lpstr>
      <vt:lpstr>Waga</vt:lpstr>
      <vt:lpstr>Wzrost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atp examples.xlsx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1995-05-27T22:13:42Z</dcterms:created>
  <dcterms:modified xsi:type="dcterms:W3CDTF">2019-07-14T13:21:24Z</dcterms:modified>
  <cp:category>http://www.j-walk.com/ss</cp:category>
</cp:coreProperties>
</file>