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840" windowHeight="8760" tabRatio="698"/>
  </bookViews>
  <sheets>
    <sheet name="Rys 10.1" sheetId="4" r:id="rId1"/>
    <sheet name="Rys 10.2" sheetId="5" r:id="rId2"/>
    <sheet name="Rys 10.3" sheetId="6" r:id="rId3"/>
    <sheet name="Rys 10.4" sheetId="7" r:id="rId4"/>
    <sheet name="Rys 10.5" sheetId="8" r:id="rId5"/>
    <sheet name="Rys 10.7" sheetId="10" r:id="rId6"/>
    <sheet name="Rys 10.8" sheetId="11" r:id="rId7"/>
    <sheet name="Rys 10.9" sheetId="13" r:id="rId8"/>
    <sheet name="Rys 10.10" sheetId="15" r:id="rId9"/>
    <sheet name="Rys 10.11" sheetId="17" r:id="rId10"/>
    <sheet name="Dowód" sheetId="9" r:id="rId11"/>
  </sheets>
  <definedNames>
    <definedName name="solver_adj" localSheetId="9" hidden="1">'Rys 10.11'!$B$3:$D$7</definedName>
    <definedName name="solver_adj" localSheetId="7" hidden="1">'Rys 10.9'!$D$3:$D$7</definedName>
    <definedName name="solver_cvg" localSheetId="9" hidden="1">0.0001</definedName>
    <definedName name="solver_cvg" localSheetId="7" hidden="1">0.0001</definedName>
    <definedName name="solver_drv" localSheetId="9" hidden="1">2</definedName>
    <definedName name="solver_drv" localSheetId="7" hidden="1">1</definedName>
    <definedName name="solver_eng" localSheetId="9" hidden="1">2</definedName>
    <definedName name="solver_eng" localSheetId="7" hidden="1">1</definedName>
    <definedName name="solver_est" localSheetId="9" hidden="1">1</definedName>
    <definedName name="solver_est" localSheetId="7" hidden="1">1</definedName>
    <definedName name="solver_itr" localSheetId="9" hidden="1">2147483647</definedName>
    <definedName name="solver_itr" localSheetId="7" hidden="1">2147483647</definedName>
    <definedName name="solver_lhs1" localSheetId="9" hidden="1">'Rys 10.11'!#REF!</definedName>
    <definedName name="solver_lhs1" localSheetId="7" hidden="1">'Rys 10.9'!$F$27</definedName>
    <definedName name="solver_lhs2" localSheetId="9" hidden="1">'Rys 10.11'!#REF!</definedName>
    <definedName name="solver_lhs3" localSheetId="9" hidden="1">'Rys 10.11'!#REF!</definedName>
    <definedName name="solver_lhs4" localSheetId="9" hidden="1">'Rys 10.11'!#REF!</definedName>
    <definedName name="solver_lhs5" localSheetId="9" hidden="1">'Rys 10.11'!$G$25</definedName>
    <definedName name="solver_mip" localSheetId="9" hidden="1">2147483647</definedName>
    <definedName name="solver_mip" localSheetId="7" hidden="1">2147483647</definedName>
    <definedName name="solver_mni" localSheetId="9" hidden="1">30</definedName>
    <definedName name="solver_mni" localSheetId="7" hidden="1">30</definedName>
    <definedName name="solver_mrt" localSheetId="9" hidden="1">0.075</definedName>
    <definedName name="solver_mrt" localSheetId="7" hidden="1">0.075</definedName>
    <definedName name="solver_msl" localSheetId="9" hidden="1">2</definedName>
    <definedName name="solver_msl" localSheetId="7" hidden="1">2</definedName>
    <definedName name="solver_neg" localSheetId="9" hidden="1">1</definedName>
    <definedName name="solver_neg" localSheetId="7" hidden="1">1</definedName>
    <definedName name="solver_nod" localSheetId="9" hidden="1">2147483647</definedName>
    <definedName name="solver_nod" localSheetId="7" hidden="1">2147483647</definedName>
    <definedName name="solver_num" localSheetId="9" hidden="1">5</definedName>
    <definedName name="solver_num" localSheetId="7" hidden="1">1</definedName>
    <definedName name="solver_nwt" localSheetId="9" hidden="1">1</definedName>
    <definedName name="solver_nwt" localSheetId="7" hidden="1">1</definedName>
    <definedName name="solver_opt" localSheetId="9" hidden="1">'Rys 10.11'!#REF!</definedName>
    <definedName name="solver_opt" localSheetId="7" hidden="1">'Rys 10.9'!$F$26</definedName>
    <definedName name="solver_pre" localSheetId="9" hidden="1">0.000001</definedName>
    <definedName name="solver_pre" localSheetId="7" hidden="1">0.000001</definedName>
    <definedName name="solver_rbv" localSheetId="9" hidden="1">2</definedName>
    <definedName name="solver_rbv" localSheetId="7" hidden="1">1</definedName>
    <definedName name="solver_rel1" localSheetId="9" hidden="1">1</definedName>
    <definedName name="solver_rel1" localSheetId="7" hidden="1">3</definedName>
    <definedName name="solver_rel2" localSheetId="9" hidden="1">1</definedName>
    <definedName name="solver_rel3" localSheetId="9" hidden="1">1</definedName>
    <definedName name="solver_rel4" localSheetId="9" hidden="1">1</definedName>
    <definedName name="solver_rel5" localSheetId="9" hidden="1">1</definedName>
    <definedName name="solver_rhs1" localSheetId="9" hidden="1">'Rys 10.11'!#REF!</definedName>
    <definedName name="solver_rhs1" localSheetId="7" hidden="1">2.8</definedName>
    <definedName name="solver_rhs2" localSheetId="9" hidden="1">'Rys 10.11'!#REF!</definedName>
    <definedName name="solver_rhs3" localSheetId="9" hidden="1">'Rys 10.11'!#REF!</definedName>
    <definedName name="solver_rhs4" localSheetId="9" hidden="1">'Rys 10.11'!#REF!</definedName>
    <definedName name="solver_rhs5" localSheetId="9" hidden="1">0.05</definedName>
    <definedName name="solver_rlx" localSheetId="9" hidden="1">2</definedName>
    <definedName name="solver_rlx" localSheetId="7" hidden="1">2</definedName>
    <definedName name="solver_rsd" localSheetId="9" hidden="1">0</definedName>
    <definedName name="solver_rsd" localSheetId="7" hidden="1">0</definedName>
    <definedName name="solver_scl" localSheetId="9" hidden="1">2</definedName>
    <definedName name="solver_scl" localSheetId="7" hidden="1">1</definedName>
    <definedName name="solver_sho" localSheetId="9" hidden="1">2</definedName>
    <definedName name="solver_sho" localSheetId="7" hidden="1">2</definedName>
    <definedName name="solver_ssz" localSheetId="9" hidden="1">100</definedName>
    <definedName name="solver_ssz" localSheetId="7" hidden="1">100</definedName>
    <definedName name="solver_tim" localSheetId="9" hidden="1">2147483647</definedName>
    <definedName name="solver_tim" localSheetId="7" hidden="1">2147483647</definedName>
    <definedName name="solver_tol" localSheetId="9" hidden="1">0.01</definedName>
    <definedName name="solver_tol" localSheetId="7" hidden="1">0.01</definedName>
    <definedName name="solver_typ" localSheetId="9" hidden="1">3</definedName>
    <definedName name="solver_typ" localSheetId="7" hidden="1">3</definedName>
    <definedName name="solver_val" localSheetId="9" hidden="1">2.8</definedName>
    <definedName name="solver_val" localSheetId="7" hidden="1">2.7</definedName>
    <definedName name="solver_ver" localSheetId="9" hidden="1">3</definedName>
    <definedName name="solver_ver" localSheetId="7" hidden="1">3</definedName>
  </definedNames>
  <calcPr calcId="145621" iterateDelta="1E-13"/>
</workbook>
</file>

<file path=xl/calcChain.xml><?xml version="1.0" encoding="utf-8"?>
<calcChain xmlns="http://schemas.openxmlformats.org/spreadsheetml/2006/main">
  <c r="F24" i="13" l="1"/>
  <c r="K2" i="6" l="1"/>
  <c r="M2" i="6" s="1"/>
  <c r="M4" i="6"/>
  <c r="K4" i="6"/>
  <c r="J4" i="6"/>
  <c r="I4" i="6"/>
  <c r="H4" i="6"/>
  <c r="M6" i="6"/>
  <c r="G24" i="17" l="1"/>
  <c r="G25" i="17"/>
  <c r="G5" i="7" l="1"/>
  <c r="E25" i="17" l="1"/>
  <c r="F25" i="17" s="1"/>
  <c r="E24" i="17"/>
  <c r="F24" i="17" s="1"/>
  <c r="AC33" i="17"/>
  <c r="AD33" i="17" s="1"/>
  <c r="AC32" i="17"/>
  <c r="AD32" i="17" s="1"/>
  <c r="E26" i="13" l="1"/>
  <c r="E27" i="13"/>
  <c r="E25" i="13"/>
  <c r="E24" i="13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I2" i="6"/>
  <c r="C13" i="15" l="1"/>
  <c r="C10" i="15"/>
  <c r="D10" i="15"/>
  <c r="C11" i="15"/>
  <c r="D11" i="15"/>
  <c r="C12" i="15"/>
  <c r="D12" i="15"/>
  <c r="D13" i="15"/>
  <c r="C14" i="15"/>
  <c r="D14" i="15"/>
  <c r="B14" i="15"/>
  <c r="E14" i="15" s="1"/>
  <c r="B13" i="15"/>
  <c r="E13" i="15" s="1"/>
  <c r="B12" i="15"/>
  <c r="E12" i="15" s="1"/>
  <c r="B11" i="15"/>
  <c r="B10" i="15"/>
  <c r="E10" i="15" s="1"/>
  <c r="C9" i="15"/>
  <c r="D9" i="15"/>
  <c r="E9" i="15" s="1"/>
  <c r="B9" i="15"/>
  <c r="E4" i="15"/>
  <c r="E5" i="15"/>
  <c r="E6" i="15"/>
  <c r="E3" i="15"/>
  <c r="G24" i="13"/>
  <c r="G25" i="13"/>
  <c r="G26" i="13"/>
  <c r="G27" i="13"/>
  <c r="E11" i="15" l="1"/>
  <c r="F25" i="13"/>
  <c r="F27" i="13"/>
  <c r="F26" i="13"/>
  <c r="B41" i="11" l="1"/>
  <c r="B42" i="11"/>
  <c r="B43" i="11"/>
  <c r="B44" i="11"/>
  <c r="B45" i="11"/>
  <c r="B46" i="11"/>
  <c r="B47" i="11"/>
  <c r="B48" i="11"/>
  <c r="B49" i="11"/>
  <c r="B50" i="11"/>
  <c r="B5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" i="11"/>
  <c r="B3" i="11"/>
  <c r="B4" i="11"/>
  <c r="B1" i="11"/>
  <c r="C4" i="11" l="1"/>
  <c r="C3" i="11"/>
  <c r="C21" i="11"/>
  <c r="C19" i="11"/>
  <c r="C17" i="11"/>
  <c r="C15" i="11"/>
  <c r="C13" i="11"/>
  <c r="C11" i="11"/>
  <c r="C9" i="11"/>
  <c r="C7" i="11"/>
  <c r="C5" i="11"/>
  <c r="E39" i="11"/>
  <c r="C39" i="11"/>
  <c r="E37" i="11"/>
  <c r="C37" i="11"/>
  <c r="E35" i="11"/>
  <c r="C35" i="11"/>
  <c r="E33" i="11"/>
  <c r="C33" i="11"/>
  <c r="C31" i="11"/>
  <c r="C29" i="11"/>
  <c r="C27" i="11"/>
  <c r="C25" i="11"/>
  <c r="C23" i="11"/>
  <c r="E51" i="11"/>
  <c r="C51" i="11"/>
  <c r="E49" i="11"/>
  <c r="C49" i="11"/>
  <c r="E47" i="11"/>
  <c r="C47" i="11"/>
  <c r="E45" i="11"/>
  <c r="C45" i="11"/>
  <c r="E43" i="11"/>
  <c r="C43" i="11"/>
  <c r="E41" i="11"/>
  <c r="C41" i="11"/>
  <c r="C2" i="11"/>
  <c r="C20" i="11"/>
  <c r="C18" i="11"/>
  <c r="C16" i="11"/>
  <c r="C14" i="11"/>
  <c r="C12" i="11"/>
  <c r="C10" i="11"/>
  <c r="C8" i="11"/>
  <c r="C6" i="11"/>
  <c r="E40" i="11"/>
  <c r="C40" i="11"/>
  <c r="E38" i="11"/>
  <c r="C38" i="11"/>
  <c r="E36" i="11"/>
  <c r="C36" i="11"/>
  <c r="E34" i="11"/>
  <c r="C34" i="11"/>
  <c r="C32" i="11"/>
  <c r="C30" i="11"/>
  <c r="C28" i="11"/>
  <c r="C26" i="11"/>
  <c r="C24" i="11"/>
  <c r="C22" i="11"/>
  <c r="E50" i="11"/>
  <c r="C50" i="11"/>
  <c r="E48" i="11"/>
  <c r="C48" i="11"/>
  <c r="E46" i="11"/>
  <c r="C46" i="11"/>
  <c r="E44" i="11"/>
  <c r="C44" i="11"/>
  <c r="E42" i="11"/>
  <c r="C42" i="11"/>
  <c r="C1" i="11"/>
  <c r="B5" i="8"/>
  <c r="B8" i="8" s="1"/>
  <c r="J2" i="8"/>
  <c r="F2" i="8"/>
  <c r="I5" i="7" l="1"/>
  <c r="C5" i="7"/>
  <c r="D5" i="7"/>
  <c r="B5" i="7"/>
  <c r="J2" i="6"/>
  <c r="E21" i="6"/>
  <c r="E20" i="6"/>
  <c r="E19" i="6"/>
  <c r="E18" i="6"/>
  <c r="E17" i="6"/>
  <c r="E16" i="6"/>
  <c r="E15" i="6"/>
  <c r="E14" i="6"/>
  <c r="E13" i="6"/>
  <c r="E21" i="5"/>
  <c r="E20" i="5"/>
  <c r="E19" i="5"/>
  <c r="E18" i="5"/>
  <c r="E17" i="5"/>
  <c r="E16" i="5"/>
  <c r="E15" i="5"/>
  <c r="E14" i="5"/>
  <c r="E13" i="5"/>
  <c r="E5" i="7" l="1"/>
  <c r="H2" i="6"/>
  <c r="M11" i="6" l="1"/>
  <c r="B3" i="4"/>
  <c r="C3" i="4" s="1"/>
  <c r="C2" i="4"/>
  <c r="B4" i="4" l="1"/>
  <c r="B5" i="4" l="1"/>
  <c r="C4" i="4"/>
  <c r="C5" i="4" l="1"/>
  <c r="B6" i="4"/>
  <c r="B7" i="4" l="1"/>
  <c r="C6" i="4"/>
  <c r="C7" i="4" l="1"/>
  <c r="B8" i="4"/>
  <c r="B9" i="4" l="1"/>
  <c r="C8" i="4"/>
  <c r="C9" i="4" l="1"/>
  <c r="B10" i="4"/>
  <c r="B11" i="4" l="1"/>
  <c r="C10" i="4"/>
  <c r="C11" i="4" l="1"/>
</calcChain>
</file>

<file path=xl/sharedStrings.xml><?xml version="1.0" encoding="utf-8"?>
<sst xmlns="http://schemas.openxmlformats.org/spreadsheetml/2006/main" count="225" uniqueCount="101">
  <si>
    <t>SS</t>
  </si>
  <si>
    <t>df</t>
  </si>
  <si>
    <t>MS</t>
  </si>
  <si>
    <t>F</t>
  </si>
  <si>
    <t>Julia</t>
  </si>
  <si>
    <t>n</t>
  </si>
  <si>
    <t>=K2*L2</t>
  </si>
  <si>
    <t>=C2</t>
  </si>
  <si>
    <t>=C5</t>
  </si>
  <si>
    <t>=C8</t>
  </si>
  <si>
    <t>=B5*G2</t>
  </si>
  <si>
    <t>Placebo</t>
  </si>
  <si>
    <t>t</t>
  </si>
  <si>
    <r>
      <t>ψ / s</t>
    </r>
    <r>
      <rPr>
        <b/>
        <vertAlign val="subscript"/>
        <sz val="14"/>
        <color theme="1"/>
        <rFont val="Calibri"/>
        <family val="2"/>
      </rPr>
      <t>ψ</t>
    </r>
  </si>
  <si>
    <t>ss</t>
  </si>
  <si>
    <t>Liczba porównań</t>
  </si>
  <si>
    <t>Skumulowane prawdopodobieństwo odrzucenia przynajmniej jednej prawdziwej hipotezy zerowej</t>
  </si>
  <si>
    <t>Pozostałe prawdopodobieństwo przyjęcia prawdziwej hipotezy zerowej</t>
  </si>
  <si>
    <t>Obiekt</t>
  </si>
  <si>
    <t>Średnia całkowita</t>
  </si>
  <si>
    <t>Średnia grupy</t>
  </si>
  <si>
    <t>Wartość HDL</t>
  </si>
  <si>
    <t>Karol</t>
  </si>
  <si>
    <t>Robert</t>
  </si>
  <si>
    <t>Patryk</t>
  </si>
  <si>
    <t>Lidia</t>
  </si>
  <si>
    <t>Jadwiga</t>
  </si>
  <si>
    <t>Fryderyk</t>
  </si>
  <si>
    <t>Tomasz</t>
  </si>
  <si>
    <t>Justyna</t>
  </si>
  <si>
    <t>Odchylenie obiektu od średniej grupy</t>
  </si>
  <si>
    <t>Obliczona wartość HDL</t>
  </si>
  <si>
    <t>Odchylenie od średniej całkowitej</t>
  </si>
  <si>
    <t>Odchylenie od średniej grupy</t>
  </si>
  <si>
    <t>Grupa 1</t>
  </si>
  <si>
    <t>Grupa 2</t>
  </si>
  <si>
    <t>Grupa 3</t>
  </si>
  <si>
    <t>Suma odchyleń kwadratowych</t>
  </si>
  <si>
    <t>Suma kwadratów</t>
  </si>
  <si>
    <t>Średnie grup</t>
  </si>
  <si>
    <t>Suma kwadratów wewnątrz grup</t>
  </si>
  <si>
    <t>Całkowite rozproszenie</t>
  </si>
  <si>
    <t>=ODCH.KWADRATOWE(H2:J2)</t>
  </si>
  <si>
    <t>=SUMA(H4:J4)</t>
  </si>
  <si>
    <t>=ODCH.KWADRATOWE(D2:D10)</t>
  </si>
  <si>
    <t>=ODCH.KWADRATOWE(D8:D10)</t>
  </si>
  <si>
    <t>=ODCH.KWADRATOWE(D5:D7)</t>
  </si>
  <si>
    <t>=ODCH.KWADRATOWE(D2:D4)</t>
  </si>
  <si>
    <t>Wariancja wewnątrz grup</t>
  </si>
  <si>
    <t>Stopnie swobody</t>
  </si>
  <si>
    <t>Średni kwadrat wewnątrz</t>
  </si>
  <si>
    <t>Średni kwadrat pomiędzy</t>
  </si>
  <si>
    <t>Suma kwadratów między grupami</t>
  </si>
  <si>
    <t>Wariancja średnich grup</t>
  </si>
  <si>
    <t>Wariancja populacji estymowana przez wariancję średnich grup</t>
  </si>
  <si>
    <t>=WARIANCJA.PRÓBKI(B2:D2)</t>
  </si>
  <si>
    <t>Analiza wariancji: jednoczynnikowa</t>
  </si>
  <si>
    <t>PODSUMOWANIE</t>
  </si>
  <si>
    <t>Grupy</t>
  </si>
  <si>
    <t>Licznik</t>
  </si>
  <si>
    <t>Suma</t>
  </si>
  <si>
    <t>Średnia</t>
  </si>
  <si>
    <t>Wariancja</t>
  </si>
  <si>
    <t>ANALIZA WARIANCJI</t>
  </si>
  <si>
    <t>Źródło wariancji</t>
  </si>
  <si>
    <t>Wartość-p</t>
  </si>
  <si>
    <t>Test F</t>
  </si>
  <si>
    <t>Pomiędzy grupami</t>
  </si>
  <si>
    <t>W obrębie grup</t>
  </si>
  <si>
    <t>Razem</t>
  </si>
  <si>
    <t>Poziomy HDL</t>
  </si>
  <si>
    <t>Lek A</t>
  </si>
  <si>
    <t>Lek B</t>
  </si>
  <si>
    <t>Metoda Scheffégo</t>
  </si>
  <si>
    <t>Lek A - Lek B</t>
  </si>
  <si>
    <t>Lek A - Placebo</t>
  </si>
  <si>
    <t>Lek B - Placebo</t>
  </si>
  <si>
    <t>(Lek A + Lek B)/2 - Placebo</t>
  </si>
  <si>
    <t>Średnia 1</t>
  </si>
  <si>
    <t>Średnia 2</t>
  </si>
  <si>
    <t>Średnia 3</t>
  </si>
  <si>
    <t>Wartość krytyczna(0,05)</t>
  </si>
  <si>
    <t>Suma współczynników</t>
  </si>
  <si>
    <t>1. Lek A - Lek B</t>
  </si>
  <si>
    <t>2. Lek A - Placebo</t>
  </si>
  <si>
    <t>3. Lek B - Placebo</t>
  </si>
  <si>
    <t>4. (Lek A + Lek B)/2 - Placebo</t>
  </si>
  <si>
    <t>1 i 2</t>
  </si>
  <si>
    <t>1 i 3</t>
  </si>
  <si>
    <t>1 i 4</t>
  </si>
  <si>
    <t>2 i 3</t>
  </si>
  <si>
    <t>2 i 4</t>
  </si>
  <si>
    <t>3 i 4</t>
  </si>
  <si>
    <t>Suma iloczynów</t>
  </si>
  <si>
    <t>Wartość krytyczna (0,05)</t>
  </si>
  <si>
    <t>Odchylenie grupy od średniej całkowitej</t>
  </si>
  <si>
    <t>Współczynniki różnicy</t>
  </si>
  <si>
    <t>Odchylenie standardowe różnicy</t>
  </si>
  <si>
    <t>Planowane różnice ortogonalne</t>
  </si>
  <si>
    <t>Iloczyn współczynników dla:</t>
  </si>
  <si>
    <t>Średnia wariancja wewnątrz grup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</si>
</sst>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000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vertAlign val="subscript"/>
      <sz val="14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164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7" xfId="0" applyBorder="1"/>
    <xf numFmtId="0" fontId="0" fillId="0" borderId="6" xfId="0" applyBorder="1"/>
    <xf numFmtId="0" fontId="0" fillId="0" borderId="0" xfId="0" quotePrefix="1" applyBorder="1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0" fillId="0" borderId="11" xfId="0" applyBorder="1"/>
    <xf numFmtId="0" fontId="3" fillId="0" borderId="10" xfId="0" applyFont="1" applyBorder="1"/>
    <xf numFmtId="0" fontId="3" fillId="0" borderId="10" xfId="0" applyFont="1" applyBorder="1" applyAlignment="1">
      <alignment horizontal="right" wrapText="1"/>
    </xf>
    <xf numFmtId="0" fontId="3" fillId="0" borderId="5" xfId="0" applyFont="1" applyBorder="1"/>
    <xf numFmtId="0" fontId="0" fillId="0" borderId="1" xfId="0" applyBorder="1"/>
    <xf numFmtId="0" fontId="0" fillId="0" borderId="12" xfId="0" applyBorder="1"/>
    <xf numFmtId="0" fontId="3" fillId="0" borderId="4" xfId="0" applyFont="1" applyBorder="1"/>
    <xf numFmtId="0" fontId="0" fillId="0" borderId="11" xfId="0" quotePrefix="1" applyBorder="1"/>
    <xf numFmtId="0" fontId="0" fillId="0" borderId="10" xfId="0" applyBorder="1"/>
    <xf numFmtId="0" fontId="0" fillId="0" borderId="12" xfId="0" quotePrefix="1" applyBorder="1"/>
    <xf numFmtId="0" fontId="0" fillId="0" borderId="13" xfId="0" applyBorder="1"/>
    <xf numFmtId="0" fontId="0" fillId="0" borderId="10" xfId="0" quotePrefix="1" applyBorder="1"/>
    <xf numFmtId="0" fontId="3" fillId="0" borderId="0" xfId="0" applyFont="1" applyAlignment="1">
      <alignment horizontal="center"/>
    </xf>
    <xf numFmtId="2" fontId="0" fillId="0" borderId="0" xfId="0" applyNumberFormat="1"/>
    <xf numFmtId="0" fontId="3" fillId="0" borderId="0" xfId="0" applyFont="1" applyAlignment="1">
      <alignment wrapText="1"/>
    </xf>
    <xf numFmtId="0" fontId="3" fillId="0" borderId="4" xfId="0" applyFont="1" applyBorder="1" applyAlignment="1">
      <alignment horizontal="center" wrapText="1"/>
    </xf>
    <xf numFmtId="2" fontId="0" fillId="0" borderId="12" xfId="0" applyNumberFormat="1" applyBorder="1"/>
    <xf numFmtId="0" fontId="0" fillId="0" borderId="8" xfId="0" applyBorder="1"/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9" xfId="0" applyBorder="1"/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0" fillId="0" borderId="0" xfId="0" applyBorder="1" applyAlignment="1">
      <alignment horizontal="right"/>
    </xf>
    <xf numFmtId="12" fontId="0" fillId="0" borderId="0" xfId="0" applyNumberFormat="1"/>
    <xf numFmtId="12" fontId="0" fillId="0" borderId="5" xfId="0" applyNumberFormat="1" applyBorder="1"/>
    <xf numFmtId="12" fontId="0" fillId="0" borderId="1" xfId="0" applyNumberFormat="1" applyBorder="1"/>
    <xf numFmtId="0" fontId="3" fillId="0" borderId="8" xfId="0" applyFont="1" applyBorder="1" applyAlignment="1">
      <alignment horizontal="centerContinuous"/>
    </xf>
    <xf numFmtId="0" fontId="3" fillId="0" borderId="8" xfId="0" applyFont="1" applyBorder="1" applyAlignment="1">
      <alignment wrapText="1"/>
    </xf>
    <xf numFmtId="0" fontId="3" fillId="0" borderId="0" xfId="0" applyFont="1" applyBorder="1"/>
    <xf numFmtId="0" fontId="0" fillId="0" borderId="4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0" fillId="0" borderId="9" xfId="0" applyBorder="1" applyAlignment="1">
      <alignment horizontal="centerContinuous"/>
    </xf>
    <xf numFmtId="0" fontId="2" fillId="0" borderId="14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5" xfId="0" applyFill="1" applyBorder="1" applyAlignment="1"/>
    <xf numFmtId="0" fontId="2" fillId="0" borderId="15" xfId="0" applyFont="1" applyFill="1" applyBorder="1" applyAlignment="1">
      <alignment horizontal="center"/>
    </xf>
    <xf numFmtId="0" fontId="0" fillId="0" borderId="11" xfId="0" applyFill="1" applyBorder="1" applyAlignment="1"/>
    <xf numFmtId="0" fontId="0" fillId="0" borderId="12" xfId="0" applyFill="1" applyBorder="1" applyAlignment="1"/>
    <xf numFmtId="164" fontId="0" fillId="0" borderId="11" xfId="0" applyNumberFormat="1" applyBorder="1"/>
    <xf numFmtId="164" fontId="0" fillId="0" borderId="12" xfId="0" applyNumberFormat="1" applyBorder="1"/>
    <xf numFmtId="2" fontId="0" fillId="0" borderId="0" xfId="0" applyNumberFormat="1" applyFill="1" applyBorder="1" applyAlignment="1"/>
    <xf numFmtId="2" fontId="0" fillId="0" borderId="11" xfId="0" applyNumberFormat="1" applyFill="1" applyBorder="1" applyAlignment="1"/>
    <xf numFmtId="164" fontId="0" fillId="0" borderId="0" xfId="0" applyNumberFormat="1" applyBorder="1"/>
    <xf numFmtId="164" fontId="0" fillId="0" borderId="1" xfId="0" applyNumberFormat="1" applyBorder="1"/>
    <xf numFmtId="2" fontId="0" fillId="0" borderId="1" xfId="0" applyNumberFormat="1" applyFill="1" applyBorder="1" applyAlignment="1"/>
    <xf numFmtId="0" fontId="5" fillId="0" borderId="8" xfId="0" applyFont="1" applyBorder="1" applyAlignment="1">
      <alignment horizontal="centerContinuous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1" fontId="0" fillId="0" borderId="0" xfId="0" applyNumberFormat="1" applyAlignment="1">
      <alignment horizontal="right"/>
    </xf>
    <xf numFmtId="0" fontId="0" fillId="0" borderId="4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12" fontId="0" fillId="0" borderId="10" xfId="0" applyNumberFormat="1" applyBorder="1" applyAlignment="1">
      <alignment horizontal="right"/>
    </xf>
    <xf numFmtId="12" fontId="0" fillId="0" borderId="0" xfId="0" applyNumberFormat="1" applyBorder="1" applyAlignment="1">
      <alignment horizontal="right"/>
    </xf>
    <xf numFmtId="1" fontId="0" fillId="0" borderId="11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12" fontId="0" fillId="0" borderId="1" xfId="0" applyNumberFormat="1" applyBorder="1" applyAlignment="1">
      <alignment horizontal="right"/>
    </xf>
    <xf numFmtId="1" fontId="0" fillId="0" borderId="12" xfId="0" applyNumberFormat="1" applyBorder="1" applyAlignment="1">
      <alignment horizontal="right"/>
    </xf>
    <xf numFmtId="0" fontId="0" fillId="0" borderId="6" xfId="0" applyBorder="1" applyAlignment="1">
      <alignment horizontal="center" wrapText="1"/>
    </xf>
    <xf numFmtId="164" fontId="0" fillId="0" borderId="5" xfId="0" applyNumberFormat="1" applyBorder="1"/>
    <xf numFmtId="164" fontId="7" fillId="0" borderId="0" xfId="0" applyNumberFormat="1" applyFont="1" applyBorder="1"/>
    <xf numFmtId="164" fontId="7" fillId="0" borderId="1" xfId="0" applyNumberFormat="1" applyFont="1" applyBorder="1"/>
    <xf numFmtId="165" fontId="0" fillId="0" borderId="0" xfId="0" applyNumberFormat="1" applyFill="1" applyBorder="1" applyAlignment="1"/>
    <xf numFmtId="1" fontId="0" fillId="0" borderId="0" xfId="0" applyNumberFormat="1" applyFill="1" applyBorder="1" applyAlignment="1"/>
    <xf numFmtId="166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wrapText="1"/>
    </xf>
  </cellXfs>
  <cellStyles count="2">
    <cellStyle name="Normal 2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33860888021277E-2"/>
          <c:y val="2.1640140727089963E-2"/>
          <c:w val="0.91348679584769044"/>
          <c:h val="0.87179371195621824"/>
        </c:manualLayout>
      </c:layout>
      <c:areaChart>
        <c:grouping val="standard"/>
        <c:varyColors val="0"/>
        <c:ser>
          <c:idx val="0"/>
          <c:order val="1"/>
          <c:tx>
            <c:v>Alpha</c:v>
          </c:tx>
          <c:spPr>
            <a:solidFill>
              <a:schemeClr val="tx1"/>
            </a:solidFill>
          </c:spPr>
          <c:cat>
            <c:numRef>
              <c:f>'Rys 10.8'!$A$1:$A$61</c:f>
              <c:numCache>
                <c:formatCode>General</c:formatCode>
                <c:ptCount val="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</c:numCache>
            </c:numRef>
          </c:cat>
          <c:val>
            <c:numRef>
              <c:f>'Rys 10.8'!$E$1:$E$61</c:f>
              <c:numCache>
                <c:formatCode>General</c:formatCode>
                <c:ptCount val="61"/>
                <c:pt idx="32">
                  <c:v>4.5808416137366591E-3</c:v>
                </c:pt>
                <c:pt idx="33">
                  <c:v>4.1644645396530112E-3</c:v>
                </c:pt>
                <c:pt idx="34">
                  <c:v>3.789022186173812E-3</c:v>
                </c:pt>
                <c:pt idx="35">
                  <c:v>3.4502310324681204E-3</c:v>
                </c:pt>
                <c:pt idx="36">
                  <c:v>3.1442760259709191E-3</c:v>
                </c:pt>
                <c:pt idx="37">
                  <c:v>2.8677583699537085E-3</c:v>
                </c:pt>
                <c:pt idx="38">
                  <c:v>2.6176489825825112E-3</c:v>
                </c:pt>
                <c:pt idx="39">
                  <c:v>2.3912470907379722E-3</c:v>
                </c:pt>
                <c:pt idx="40">
                  <c:v>2.1861434457703267E-3</c:v>
                </c:pt>
                <c:pt idx="41">
                  <c:v>2.0001876808850697E-3</c:v>
                </c:pt>
                <c:pt idx="42">
                  <c:v>1.8314593667454004E-3</c:v>
                </c:pt>
                <c:pt idx="43">
                  <c:v>1.6782423602882345E-3</c:v>
                </c:pt>
                <c:pt idx="44">
                  <c:v>1.5390020798245559E-3</c:v>
                </c:pt>
                <c:pt idx="45">
                  <c:v>1.4123653760642597E-3</c:v>
                </c:pt>
                <c:pt idx="46">
                  <c:v>1.297102703077575E-3</c:v>
                </c:pt>
                <c:pt idx="47">
                  <c:v>1.1921123250154216E-3</c:v>
                </c:pt>
                <c:pt idx="48">
                  <c:v>1.0964063235125699E-3</c:v>
                </c:pt>
                <c:pt idx="49">
                  <c:v>1.0090981970900044E-3</c:v>
                </c:pt>
                <c:pt idx="50">
                  <c:v>9.2939186764742624E-4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17632"/>
        <c:axId val="135719552"/>
      </c:areaChart>
      <c:lineChart>
        <c:grouping val="standard"/>
        <c:varyColors val="0"/>
        <c:ser>
          <c:idx val="1"/>
          <c:order val="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'Rys 10.8'!$A$2:$A$61</c:f>
              <c:numCache>
                <c:formatCode>General</c:formatCode>
                <c:ptCount val="6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</c:numCache>
            </c:numRef>
          </c:cat>
          <c:val>
            <c:numRef>
              <c:f>'Rys 10.8'!$C$1:$C$61</c:f>
              <c:numCache>
                <c:formatCode>General</c:formatCode>
                <c:ptCount val="61"/>
                <c:pt idx="0">
                  <c:v>0</c:v>
                </c:pt>
                <c:pt idx="1">
                  <c:v>5.9002133436586057E-2</c:v>
                </c:pt>
                <c:pt idx="2">
                  <c:v>7.0167841778500772E-2</c:v>
                </c:pt>
                <c:pt idx="3">
                  <c:v>7.2491467365435103E-2</c:v>
                </c:pt>
                <c:pt idx="4">
                  <c:v>7.0820617199465849E-2</c:v>
                </c:pt>
                <c:pt idx="5">
                  <c:v>6.7185181834744534E-2</c:v>
                </c:pt>
                <c:pt idx="6">
                  <c:v>6.262324391269182E-2</c:v>
                </c:pt>
                <c:pt idx="7">
                  <c:v>5.7710191576614299E-2</c:v>
                </c:pt>
                <c:pt idx="8">
                  <c:v>5.2774682859011449E-2</c:v>
                </c:pt>
                <c:pt idx="9">
                  <c:v>4.8003836721329116E-2</c:v>
                </c:pt>
                <c:pt idx="10">
                  <c:v>4.3500149367777192E-2</c:v>
                </c:pt>
                <c:pt idx="11">
                  <c:v>3.9314419212351293E-2</c:v>
                </c:pt>
                <c:pt idx="12">
                  <c:v>3.5465648249677663E-2</c:v>
                </c:pt>
                <c:pt idx="13">
                  <c:v>3.1953424389057579E-2</c:v>
                </c:pt>
                <c:pt idx="14">
                  <c:v>2.8765767461567535E-2</c:v>
                </c:pt>
                <c:pt idx="15">
                  <c:v>2.5884149930904203E-2</c:v>
                </c:pt>
                <c:pt idx="16">
                  <c:v>2.3286717061516141E-2</c:v>
                </c:pt>
                <c:pt idx="17">
                  <c:v>2.0950340827756722E-2</c:v>
                </c:pt>
                <c:pt idx="18">
                  <c:v>1.8851910227693891E-2</c:v>
                </c:pt>
                <c:pt idx="19">
                  <c:v>1.696911864454911E-2</c:v>
                </c:pt>
                <c:pt idx="20">
                  <c:v>1.528091947950071E-2</c:v>
                </c:pt>
                <c:pt idx="21">
                  <c:v>1.3767763769852252E-2</c:v>
                </c:pt>
                <c:pt idx="22">
                  <c:v>1.2411695883221821E-2</c:v>
                </c:pt>
                <c:pt idx="23">
                  <c:v>1.1196358427813266E-2</c:v>
                </c:pt>
                <c:pt idx="24">
                  <c:v>1.0106940794477624E-2</c:v>
                </c:pt>
                <c:pt idx="25">
                  <c:v>9.1300944440940723E-3</c:v>
                </c:pt>
                <c:pt idx="26">
                  <c:v>8.2538303709800906E-3</c:v>
                </c:pt>
                <c:pt idx="27">
                  <c:v>7.4674089313397762E-3</c:v>
                </c:pt>
                <c:pt idx="28">
                  <c:v>6.7612286443350569E-3</c:v>
                </c:pt>
                <c:pt idx="29">
                  <c:v>6.1267181285936641E-3</c:v>
                </c:pt>
                <c:pt idx="30">
                  <c:v>5.5562336741946348E-3</c:v>
                </c:pt>
                <c:pt idx="31">
                  <c:v>5.0429638271692395E-3</c:v>
                </c:pt>
                <c:pt idx="32">
                  <c:v>4.5808416137366591E-3</c:v>
                </c:pt>
                <c:pt idx="33">
                  <c:v>4.1644645396530112E-3</c:v>
                </c:pt>
                <c:pt idx="34">
                  <c:v>3.789022186173812E-3</c:v>
                </c:pt>
                <c:pt idx="35">
                  <c:v>3.4502310324681204E-3</c:v>
                </c:pt>
                <c:pt idx="36">
                  <c:v>3.1442760259709191E-3</c:v>
                </c:pt>
                <c:pt idx="37">
                  <c:v>2.8677583699537085E-3</c:v>
                </c:pt>
                <c:pt idx="38">
                  <c:v>2.6176489825825112E-3</c:v>
                </c:pt>
                <c:pt idx="39">
                  <c:v>2.3912470907379722E-3</c:v>
                </c:pt>
                <c:pt idx="40">
                  <c:v>2.1861434457703267E-3</c:v>
                </c:pt>
                <c:pt idx="41">
                  <c:v>2.0001876808850697E-3</c:v>
                </c:pt>
                <c:pt idx="42">
                  <c:v>1.8314593667454004E-3</c:v>
                </c:pt>
                <c:pt idx="43">
                  <c:v>1.6782423602882345E-3</c:v>
                </c:pt>
                <c:pt idx="44">
                  <c:v>1.5390020798245559E-3</c:v>
                </c:pt>
                <c:pt idx="45">
                  <c:v>1.4123653760642597E-3</c:v>
                </c:pt>
                <c:pt idx="46">
                  <c:v>1.297102703077575E-3</c:v>
                </c:pt>
                <c:pt idx="47">
                  <c:v>1.1921123250154216E-3</c:v>
                </c:pt>
                <c:pt idx="48">
                  <c:v>1.0964063235125699E-3</c:v>
                </c:pt>
                <c:pt idx="49">
                  <c:v>1.0090981970900044E-3</c:v>
                </c:pt>
                <c:pt idx="50">
                  <c:v>9.2939186764742624E-4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17632"/>
        <c:axId val="135719552"/>
      </c:lineChart>
      <c:catAx>
        <c:axId val="13571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pl-PL" sz="1100"/>
                  <a:t>Wartość</a:t>
                </a:r>
                <a:r>
                  <a:rPr lang="pl-PL" sz="1100" baseline="0"/>
                  <a:t> </a:t>
                </a:r>
                <a:r>
                  <a:rPr lang="en-US" sz="1100"/>
                  <a:t>F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5719552"/>
        <c:crosses val="autoZero"/>
        <c:auto val="1"/>
        <c:lblAlgn val="ctr"/>
        <c:lblOffset val="100"/>
        <c:noMultiLvlLbl val="0"/>
      </c:catAx>
      <c:valAx>
        <c:axId val="135719552"/>
        <c:scaling>
          <c:orientation val="minMax"/>
          <c:max val="0.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Częstość</a:t>
                </a:r>
                <a:endParaRPr lang="en-US"/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135717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2</xdr:row>
      <xdr:rowOff>19050</xdr:rowOff>
    </xdr:from>
    <xdr:to>
      <xdr:col>9</xdr:col>
      <xdr:colOff>314325</xdr:colOff>
      <xdr:row>7</xdr:row>
      <xdr:rowOff>647700</xdr:rowOff>
    </xdr:to>
    <xdr:cxnSp macro="">
      <xdr:nvCxnSpPr>
        <xdr:cNvPr id="3" name="Straight Arrow Connector 2"/>
        <xdr:cNvCxnSpPr/>
      </xdr:nvCxnSpPr>
      <xdr:spPr>
        <a:xfrm flipV="1">
          <a:off x="1866900" y="790575"/>
          <a:ext cx="5562600" cy="178117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19050</xdr:rowOff>
    </xdr:from>
    <xdr:to>
      <xdr:col>13</xdr:col>
      <xdr:colOff>238125</xdr:colOff>
      <xdr:row>19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9525</xdr:colOff>
          <xdr:row>36</xdr:row>
          <xdr:rowOff>19050</xdr:rowOff>
        </xdr:to>
        <xdr:sp macro="" textlink="">
          <xdr:nvSpPr>
            <xdr:cNvPr id="9219" name="Object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0</xdr:row>
          <xdr:rowOff>0</xdr:rowOff>
        </xdr:from>
        <xdr:to>
          <xdr:col>19</xdr:col>
          <xdr:colOff>9525</xdr:colOff>
          <xdr:row>42</xdr:row>
          <xdr:rowOff>142875</xdr:rowOff>
        </xdr:to>
        <xdr:sp macro="" textlink="">
          <xdr:nvSpPr>
            <xdr:cNvPr id="9221" name="Object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Dokument_programu_Microsoft_Word2.docx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1.docx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1"/>
  <sheetViews>
    <sheetView tabSelected="1" workbookViewId="0">
      <selection activeCell="F18" sqref="F18"/>
    </sheetView>
  </sheetViews>
  <sheetFormatPr defaultRowHeight="15" x14ac:dyDescent="0.25"/>
  <cols>
    <col min="1" max="1" width="12.5703125" customWidth="1"/>
    <col min="2" max="2" width="20.85546875" bestFit="1" customWidth="1"/>
    <col min="3" max="3" width="29.42578125" bestFit="1" customWidth="1"/>
  </cols>
  <sheetData>
    <row r="1" spans="1:3" ht="60" customHeight="1" x14ac:dyDescent="0.25">
      <c r="A1" s="4" t="s">
        <v>15</v>
      </c>
      <c r="B1" s="93" t="s">
        <v>17</v>
      </c>
      <c r="C1" s="93" t="s">
        <v>16</v>
      </c>
    </row>
    <row r="2" spans="1:3" x14ac:dyDescent="0.25">
      <c r="A2">
        <v>1</v>
      </c>
      <c r="B2" s="5">
        <v>0.95</v>
      </c>
      <c r="C2" s="5">
        <f>1-B2</f>
        <v>5.0000000000000044E-2</v>
      </c>
    </row>
    <row r="3" spans="1:3" x14ac:dyDescent="0.25">
      <c r="A3">
        <v>2</v>
      </c>
      <c r="B3" s="5">
        <f t="shared" ref="B3:B11" si="0">0.95*B2</f>
        <v>0.90249999999999997</v>
      </c>
      <c r="C3" s="5">
        <f t="shared" ref="C3:C11" si="1">1-B3</f>
        <v>9.7500000000000031E-2</v>
      </c>
    </row>
    <row r="4" spans="1:3" x14ac:dyDescent="0.25">
      <c r="A4">
        <v>3</v>
      </c>
      <c r="B4" s="5">
        <f t="shared" si="0"/>
        <v>0.85737499999999989</v>
      </c>
      <c r="C4" s="5">
        <f t="shared" si="1"/>
        <v>0.14262500000000011</v>
      </c>
    </row>
    <row r="5" spans="1:3" x14ac:dyDescent="0.25">
      <c r="A5">
        <v>4</v>
      </c>
      <c r="B5" s="5">
        <f t="shared" si="0"/>
        <v>0.81450624999999988</v>
      </c>
      <c r="C5" s="5">
        <f t="shared" si="1"/>
        <v>0.18549375000000012</v>
      </c>
    </row>
    <row r="6" spans="1:3" x14ac:dyDescent="0.25">
      <c r="A6">
        <v>5</v>
      </c>
      <c r="B6" s="5">
        <f t="shared" si="0"/>
        <v>0.77378093749999988</v>
      </c>
      <c r="C6" s="5">
        <f t="shared" si="1"/>
        <v>0.22621906250000012</v>
      </c>
    </row>
    <row r="7" spans="1:3" x14ac:dyDescent="0.25">
      <c r="A7">
        <v>6</v>
      </c>
      <c r="B7" s="5">
        <f t="shared" si="0"/>
        <v>0.7350918906249998</v>
      </c>
      <c r="C7" s="5">
        <f t="shared" si="1"/>
        <v>0.2649081093750002</v>
      </c>
    </row>
    <row r="8" spans="1:3" x14ac:dyDescent="0.25">
      <c r="A8">
        <v>7</v>
      </c>
      <c r="B8" s="5">
        <f t="shared" si="0"/>
        <v>0.69833729609374973</v>
      </c>
      <c r="C8" s="5">
        <f t="shared" si="1"/>
        <v>0.30166270390625027</v>
      </c>
    </row>
    <row r="9" spans="1:3" x14ac:dyDescent="0.25">
      <c r="A9">
        <v>8</v>
      </c>
      <c r="B9" s="5">
        <f t="shared" si="0"/>
        <v>0.66342043128906225</v>
      </c>
      <c r="C9" s="5">
        <f t="shared" si="1"/>
        <v>0.33657956871093775</v>
      </c>
    </row>
    <row r="10" spans="1:3" x14ac:dyDescent="0.25">
      <c r="A10">
        <v>9</v>
      </c>
      <c r="B10" s="5">
        <f t="shared" si="0"/>
        <v>0.63024940972460908</v>
      </c>
      <c r="C10" s="5">
        <f t="shared" si="1"/>
        <v>0.36975059027539092</v>
      </c>
    </row>
    <row r="11" spans="1:3" x14ac:dyDescent="0.25">
      <c r="A11">
        <v>10</v>
      </c>
      <c r="B11" s="5">
        <f t="shared" si="0"/>
        <v>0.59873693923837856</v>
      </c>
      <c r="C11" s="5">
        <f t="shared" si="1"/>
        <v>0.40126306076162144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D33"/>
  <sheetViews>
    <sheetView workbookViewId="0">
      <selection activeCell="G24" sqref="G24"/>
    </sheetView>
  </sheetViews>
  <sheetFormatPr defaultRowHeight="15" x14ac:dyDescent="0.25"/>
  <cols>
    <col min="1" max="1" width="26.85546875" customWidth="1"/>
    <col min="2" max="2" width="12.85546875" bestFit="1" customWidth="1"/>
    <col min="3" max="3" width="12.7109375" bestFit="1" customWidth="1"/>
    <col min="4" max="4" width="8.85546875" bestFit="1" customWidth="1"/>
    <col min="5" max="5" width="15" customWidth="1"/>
    <col min="6" max="6" width="12.7109375" bestFit="1" customWidth="1"/>
    <col min="7" max="7" width="17.42578125" bestFit="1" customWidth="1"/>
    <col min="8" max="8" width="16.7109375" bestFit="1" customWidth="1"/>
  </cols>
  <sheetData>
    <row r="1" spans="1:18" x14ac:dyDescent="0.25">
      <c r="B1" s="54" t="s">
        <v>70</v>
      </c>
      <c r="C1" s="55"/>
      <c r="D1" s="56"/>
      <c r="R1" s="8"/>
    </row>
    <row r="2" spans="1:18" ht="15.75" thickBot="1" x14ac:dyDescent="0.3">
      <c r="B2" s="7" t="s">
        <v>71</v>
      </c>
      <c r="C2" s="26" t="s">
        <v>72</v>
      </c>
      <c r="D2" s="27" t="s">
        <v>11</v>
      </c>
      <c r="R2" s="8"/>
    </row>
    <row r="3" spans="1:18" x14ac:dyDescent="0.25">
      <c r="B3" s="30">
        <v>41</v>
      </c>
      <c r="C3" s="8">
        <v>42</v>
      </c>
      <c r="D3" s="22">
        <v>38</v>
      </c>
      <c r="R3" s="8"/>
    </row>
    <row r="4" spans="1:18" x14ac:dyDescent="0.25">
      <c r="B4" s="30">
        <v>47</v>
      </c>
      <c r="C4" s="8">
        <v>48</v>
      </c>
      <c r="D4" s="22">
        <v>38</v>
      </c>
      <c r="R4" s="8"/>
    </row>
    <row r="5" spans="1:18" x14ac:dyDescent="0.25">
      <c r="B5" s="30">
        <v>48</v>
      </c>
      <c r="C5" s="8">
        <v>49</v>
      </c>
      <c r="D5" s="22">
        <v>36</v>
      </c>
      <c r="R5" s="8"/>
    </row>
    <row r="6" spans="1:18" x14ac:dyDescent="0.25">
      <c r="B6" s="30">
        <v>48</v>
      </c>
      <c r="C6" s="8">
        <v>50</v>
      </c>
      <c r="D6" s="22">
        <v>36</v>
      </c>
      <c r="R6" s="8"/>
    </row>
    <row r="7" spans="1:18" ht="15.75" thickBot="1" x14ac:dyDescent="0.3">
      <c r="B7" s="7">
        <v>52</v>
      </c>
      <c r="C7" s="26">
        <v>57</v>
      </c>
      <c r="D7" s="27">
        <v>52</v>
      </c>
      <c r="R7" s="8"/>
    </row>
    <row r="8" spans="1:18" ht="15.75" thickBot="1" x14ac:dyDescent="0.3">
      <c r="I8" s="8"/>
      <c r="J8" s="8"/>
      <c r="K8" s="8"/>
      <c r="L8" s="8"/>
      <c r="M8" s="8"/>
      <c r="N8" s="8"/>
      <c r="O8" s="8"/>
      <c r="P8" s="8"/>
      <c r="R8" s="8"/>
    </row>
    <row r="9" spans="1:18" x14ac:dyDescent="0.25">
      <c r="A9" s="6" t="s">
        <v>56</v>
      </c>
      <c r="B9" s="39"/>
      <c r="C9" s="39"/>
      <c r="D9" s="39"/>
      <c r="E9" s="39"/>
      <c r="F9" s="39"/>
      <c r="G9" s="43"/>
      <c r="I9" s="8"/>
      <c r="J9" s="8"/>
      <c r="K9" s="8"/>
      <c r="L9" s="8"/>
      <c r="M9" s="8"/>
      <c r="N9" s="8"/>
      <c r="O9" s="8"/>
      <c r="P9" s="8"/>
      <c r="R9" s="8"/>
    </row>
    <row r="10" spans="1:18" ht="15.75" thickBot="1" x14ac:dyDescent="0.3">
      <c r="A10" s="30" t="s">
        <v>57</v>
      </c>
      <c r="B10" s="8"/>
      <c r="C10" s="8"/>
      <c r="D10" s="8"/>
      <c r="E10" s="8"/>
      <c r="F10" s="8"/>
      <c r="G10" s="22"/>
      <c r="I10" s="8"/>
      <c r="J10" s="8"/>
      <c r="K10" s="8"/>
      <c r="L10" s="8"/>
      <c r="M10" s="8"/>
      <c r="N10" s="8"/>
      <c r="O10" s="8"/>
      <c r="P10" s="8"/>
      <c r="R10" s="8"/>
    </row>
    <row r="11" spans="1:18" x14ac:dyDescent="0.25">
      <c r="A11" s="57" t="s">
        <v>58</v>
      </c>
      <c r="B11" s="3" t="s">
        <v>59</v>
      </c>
      <c r="C11" s="3" t="s">
        <v>60</v>
      </c>
      <c r="D11" s="3" t="s">
        <v>61</v>
      </c>
      <c r="E11" s="3" t="s">
        <v>62</v>
      </c>
      <c r="F11" s="8"/>
      <c r="G11" s="22"/>
      <c r="I11" s="8"/>
      <c r="J11" s="8"/>
      <c r="K11" s="8"/>
      <c r="L11" s="8"/>
      <c r="M11" s="8"/>
      <c r="N11" s="8"/>
      <c r="O11" s="8"/>
      <c r="P11" s="8"/>
      <c r="R11" s="8"/>
    </row>
    <row r="12" spans="1:18" x14ac:dyDescent="0.25">
      <c r="A12" s="58" t="s">
        <v>71</v>
      </c>
      <c r="B12" s="1">
        <v>5</v>
      </c>
      <c r="C12" s="1">
        <v>236</v>
      </c>
      <c r="D12" s="1">
        <v>47.2</v>
      </c>
      <c r="E12" s="1">
        <v>15.7</v>
      </c>
      <c r="F12" s="8"/>
      <c r="G12" s="22"/>
      <c r="I12" s="94"/>
      <c r="J12" s="94"/>
      <c r="K12" s="94"/>
      <c r="L12" s="94"/>
      <c r="M12" s="94"/>
      <c r="N12" s="8"/>
      <c r="O12" s="8"/>
      <c r="P12" s="8"/>
      <c r="R12" s="8"/>
    </row>
    <row r="13" spans="1:18" x14ac:dyDescent="0.25">
      <c r="A13" s="58" t="s">
        <v>72</v>
      </c>
      <c r="B13" s="1">
        <v>5</v>
      </c>
      <c r="C13" s="1">
        <v>246</v>
      </c>
      <c r="D13" s="1">
        <v>49.2</v>
      </c>
      <c r="E13" s="1">
        <v>28.699999999999996</v>
      </c>
      <c r="F13" s="8"/>
      <c r="G13" s="22"/>
      <c r="I13" s="1"/>
      <c r="J13" s="1"/>
      <c r="K13" s="1"/>
      <c r="L13" s="1"/>
      <c r="M13" s="1"/>
      <c r="N13" s="8"/>
      <c r="O13" s="8"/>
      <c r="P13" s="8"/>
      <c r="R13" s="8"/>
    </row>
    <row r="14" spans="1:18" ht="15.75" thickBot="1" x14ac:dyDescent="0.3">
      <c r="A14" s="59" t="s">
        <v>11</v>
      </c>
      <c r="B14" s="2">
        <v>5</v>
      </c>
      <c r="C14" s="2">
        <v>200</v>
      </c>
      <c r="D14" s="2">
        <v>40</v>
      </c>
      <c r="E14" s="2">
        <v>46</v>
      </c>
      <c r="F14" s="8"/>
      <c r="G14" s="22"/>
      <c r="I14" s="1"/>
      <c r="J14" s="1"/>
      <c r="K14" s="1"/>
      <c r="L14" s="1"/>
      <c r="M14" s="1"/>
      <c r="N14" s="8"/>
      <c r="O14" s="8"/>
      <c r="P14" s="8"/>
    </row>
    <row r="15" spans="1:18" ht="15.75" thickBot="1" x14ac:dyDescent="0.3">
      <c r="A15" s="30" t="s">
        <v>63</v>
      </c>
      <c r="B15" s="8"/>
      <c r="C15" s="8"/>
      <c r="D15" s="8"/>
      <c r="E15" s="8"/>
      <c r="F15" s="8"/>
      <c r="G15" s="22"/>
      <c r="I15" s="1"/>
      <c r="J15" s="1"/>
      <c r="K15" s="1"/>
      <c r="L15" s="1"/>
      <c r="M15" s="1"/>
      <c r="N15" s="8"/>
      <c r="O15" s="8"/>
      <c r="P15" s="8"/>
    </row>
    <row r="16" spans="1:18" x14ac:dyDescent="0.25">
      <c r="A16" s="57" t="s">
        <v>64</v>
      </c>
      <c r="B16" s="3" t="s">
        <v>0</v>
      </c>
      <c r="C16" s="3" t="s">
        <v>1</v>
      </c>
      <c r="D16" s="3" t="s">
        <v>2</v>
      </c>
      <c r="E16" s="3" t="s">
        <v>3</v>
      </c>
      <c r="F16" s="3" t="s">
        <v>65</v>
      </c>
      <c r="G16" s="60" t="s">
        <v>66</v>
      </c>
      <c r="I16" s="8"/>
      <c r="J16" s="8"/>
      <c r="K16" s="8"/>
      <c r="L16" s="8"/>
      <c r="M16" s="8"/>
      <c r="N16" s="8"/>
      <c r="O16" s="8"/>
      <c r="P16" s="8"/>
    </row>
    <row r="17" spans="1:30" x14ac:dyDescent="0.25">
      <c r="A17" s="58" t="s">
        <v>67</v>
      </c>
      <c r="B17" s="91">
        <v>234.13333333333327</v>
      </c>
      <c r="C17" s="1">
        <v>2</v>
      </c>
      <c r="D17" s="91">
        <v>117.06666666666663</v>
      </c>
      <c r="E17" s="65">
        <v>3.884955752212389</v>
      </c>
      <c r="F17" s="65">
        <v>5.0010261391875643E-2</v>
      </c>
      <c r="G17" s="66">
        <v>3.8852938346523942</v>
      </c>
      <c r="I17" s="8"/>
      <c r="J17" s="8"/>
      <c r="K17" s="8"/>
      <c r="L17" s="8"/>
      <c r="M17" s="8"/>
      <c r="N17" s="8"/>
      <c r="O17" s="8"/>
      <c r="P17" s="8"/>
    </row>
    <row r="18" spans="1:30" x14ac:dyDescent="0.25">
      <c r="A18" s="58" t="s">
        <v>68</v>
      </c>
      <c r="B18" s="1">
        <v>361.59999999999997</v>
      </c>
      <c r="C18" s="1">
        <v>12</v>
      </c>
      <c r="D18" s="90">
        <v>30.133333333333329</v>
      </c>
      <c r="E18" s="1"/>
      <c r="F18" s="1"/>
      <c r="G18" s="61"/>
      <c r="I18" s="8"/>
      <c r="J18" s="8"/>
      <c r="K18" s="8"/>
      <c r="L18" s="8"/>
      <c r="M18" s="8"/>
      <c r="N18" s="8"/>
      <c r="O18" s="8"/>
      <c r="P18" s="8"/>
    </row>
    <row r="19" spans="1:30" x14ac:dyDescent="0.25">
      <c r="A19" s="58"/>
      <c r="B19" s="1"/>
      <c r="C19" s="1"/>
      <c r="D19" s="1"/>
      <c r="E19" s="1"/>
      <c r="F19" s="1"/>
      <c r="G19" s="61"/>
      <c r="I19" s="94"/>
      <c r="J19" s="94"/>
      <c r="K19" s="94"/>
      <c r="L19" s="94"/>
      <c r="M19" s="94"/>
      <c r="N19" s="94"/>
      <c r="O19" s="94"/>
      <c r="P19" s="8"/>
    </row>
    <row r="20" spans="1:30" ht="15.75" thickBot="1" x14ac:dyDescent="0.3">
      <c r="A20" s="59" t="s">
        <v>69</v>
      </c>
      <c r="B20" s="2">
        <v>595.73333333333323</v>
      </c>
      <c r="C20" s="2">
        <v>14</v>
      </c>
      <c r="D20" s="2"/>
      <c r="E20" s="2"/>
      <c r="F20" s="2"/>
      <c r="G20" s="62"/>
      <c r="I20" s="1"/>
      <c r="J20" s="91"/>
      <c r="K20" s="1"/>
      <c r="L20" s="91"/>
      <c r="M20" s="65"/>
      <c r="N20" s="65"/>
      <c r="O20" s="65"/>
      <c r="P20" s="8"/>
    </row>
    <row r="21" spans="1:30" ht="15.75" thickBot="1" x14ac:dyDescent="0.3">
      <c r="I21" s="1"/>
      <c r="J21" s="1"/>
      <c r="K21" s="1"/>
      <c r="L21" s="90"/>
      <c r="M21" s="1"/>
      <c r="N21" s="1"/>
      <c r="O21" s="1"/>
      <c r="P21" s="8"/>
    </row>
    <row r="22" spans="1:30" ht="45" x14ac:dyDescent="0.25">
      <c r="A22" s="95" t="s">
        <v>98</v>
      </c>
      <c r="B22" s="51" t="s">
        <v>96</v>
      </c>
      <c r="C22" s="51"/>
      <c r="D22" s="51"/>
      <c r="E22" s="52" t="s">
        <v>97</v>
      </c>
      <c r="F22" s="51" t="s">
        <v>12</v>
      </c>
      <c r="G22" s="20" t="s">
        <v>94</v>
      </c>
      <c r="I22" s="1"/>
      <c r="J22" s="1"/>
      <c r="K22" s="1"/>
      <c r="L22" s="1"/>
      <c r="M22" s="1"/>
      <c r="N22" s="1"/>
      <c r="O22" s="1"/>
      <c r="P22" s="8"/>
    </row>
    <row r="23" spans="1:30" ht="15.75" thickBot="1" x14ac:dyDescent="0.3">
      <c r="A23" s="30"/>
      <c r="B23" s="53" t="s">
        <v>71</v>
      </c>
      <c r="C23" s="53" t="s">
        <v>72</v>
      </c>
      <c r="D23" s="53" t="s">
        <v>11</v>
      </c>
      <c r="E23" s="8"/>
      <c r="F23" s="8"/>
      <c r="G23" s="22"/>
      <c r="I23" s="1"/>
      <c r="J23" s="1"/>
      <c r="K23" s="1"/>
      <c r="L23" s="1"/>
      <c r="M23" s="1"/>
      <c r="N23" s="1"/>
      <c r="O23" s="1"/>
      <c r="P23" s="8"/>
    </row>
    <row r="24" spans="1:30" x14ac:dyDescent="0.25">
      <c r="A24" s="23" t="s">
        <v>74</v>
      </c>
      <c r="B24" s="6">
        <v>1</v>
      </c>
      <c r="C24" s="39">
        <v>-1</v>
      </c>
      <c r="D24" s="43">
        <v>0</v>
      </c>
      <c r="E24" s="67">
        <f>SQRT((B24^2/$B$12+C24^2/$B$13+D24^2/$B$14)*$D$18)</f>
        <v>3.4717910843444098</v>
      </c>
      <c r="F24" s="88">
        <f>($D$12*B24+$D$13*C24+$D$14*D24)/E24</f>
        <v>-0.57607152948192641</v>
      </c>
      <c r="G24" s="63">
        <f>_xlfn.T.INV.2T(0.05,$C$18)</f>
        <v>2.1788128296672284</v>
      </c>
      <c r="H24" s="92"/>
    </row>
    <row r="25" spans="1:30" ht="15.75" thickBot="1" x14ac:dyDescent="0.3">
      <c r="A25" s="25" t="s">
        <v>77</v>
      </c>
      <c r="B25" s="49">
        <v>0.5</v>
      </c>
      <c r="C25" s="50">
        <v>0.5</v>
      </c>
      <c r="D25" s="27">
        <v>-1</v>
      </c>
      <c r="E25" s="68">
        <f>SQRT((B25^2/$B$12+C25^2/$B$13+D25^2/$B$14)*$D$18)</f>
        <v>3.0066592756745818</v>
      </c>
      <c r="F25" s="89">
        <f>($D$12*B25+$D$13*C25+$D$14*D25)/E25</f>
        <v>2.7272794314747322</v>
      </c>
      <c r="G25" s="64">
        <f>_xlfn.T.INV.2T(0.05,$C$18)</f>
        <v>2.1788128296672284</v>
      </c>
    </row>
    <row r="29" spans="1:30" x14ac:dyDescent="0.25">
      <c r="A29" s="93"/>
      <c r="B29" s="93"/>
      <c r="C29" s="93"/>
      <c r="D29" s="93"/>
      <c r="E29" s="93"/>
      <c r="F29" s="93"/>
      <c r="G29" s="93"/>
    </row>
    <row r="31" spans="1:30" x14ac:dyDescent="0.25">
      <c r="AC31" t="s">
        <v>14</v>
      </c>
      <c r="AD31" t="s">
        <v>3</v>
      </c>
    </row>
    <row r="32" spans="1:30" x14ac:dyDescent="0.25">
      <c r="AC32">
        <f>X8*$U$28</f>
        <v>0</v>
      </c>
      <c r="AD32" t="e">
        <f>AC32/$V$27</f>
        <v>#DIV/0!</v>
      </c>
    </row>
    <row r="33" spans="29:30" x14ac:dyDescent="0.25">
      <c r="AC33">
        <f>X9*$U$28</f>
        <v>0</v>
      </c>
      <c r="AD33" t="e">
        <f>AC33/$V$27</f>
        <v>#DIV/0!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"/>
  <sheetViews>
    <sheetView workbookViewId="0">
      <selection activeCell="V23" sqref="V23"/>
    </sheetView>
  </sheetViews>
  <sheetFormatPr defaultRowHeight="15" x14ac:dyDescent="0.25"/>
  <cols>
    <col min="9" max="9" width="9.140625" customWidth="1"/>
    <col min="10" max="10" width="2.140625" customWidth="1"/>
  </cols>
  <sheetData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921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9525</xdr:colOff>
                <xdr:row>36</xdr:row>
                <xdr:rowOff>19050</xdr:rowOff>
              </to>
            </anchor>
          </objectPr>
        </oleObject>
      </mc:Choice>
      <mc:Fallback>
        <oleObject progId="Document" shapeId="9219" r:id="rId4"/>
      </mc:Fallback>
    </mc:AlternateContent>
    <mc:AlternateContent xmlns:mc="http://schemas.openxmlformats.org/markup-compatibility/2006">
      <mc:Choice Requires="x14">
        <oleObject progId="Document" shapeId="9221" r:id="rId6">
          <objectPr defaultSize="0" r:id="rId7">
            <anchor moveWithCells="1">
              <from>
                <xdr:col>10</xdr:col>
                <xdr:colOff>0</xdr:colOff>
                <xdr:row>0</xdr:row>
                <xdr:rowOff>0</xdr:rowOff>
              </from>
              <to>
                <xdr:col>19</xdr:col>
                <xdr:colOff>9525</xdr:colOff>
                <xdr:row>42</xdr:row>
                <xdr:rowOff>142875</xdr:rowOff>
              </to>
            </anchor>
          </objectPr>
        </oleObject>
      </mc:Choice>
      <mc:Fallback>
        <oleObject progId="Document" shapeId="9221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1"/>
  <sheetViews>
    <sheetView workbookViewId="0">
      <selection activeCell="I27" sqref="I27"/>
    </sheetView>
  </sheetViews>
  <sheetFormatPr defaultRowHeight="15" x14ac:dyDescent="0.25"/>
  <cols>
    <col min="2" max="2" width="16.7109375" bestFit="1" customWidth="1"/>
    <col min="3" max="3" width="16.5703125" bestFit="1" customWidth="1"/>
    <col min="4" max="4" width="13.85546875" bestFit="1" customWidth="1"/>
    <col min="5" max="5" width="16.5703125" customWidth="1"/>
    <col min="6" max="6" width="7.5703125" bestFit="1" customWidth="1"/>
    <col min="7" max="7" width="12.140625" bestFit="1" customWidth="1"/>
    <col min="8" max="8" width="11.85546875" bestFit="1" customWidth="1"/>
    <col min="9" max="9" width="9.7109375" bestFit="1" customWidth="1"/>
  </cols>
  <sheetData>
    <row r="1" spans="1:5" ht="15.75" thickBot="1" x14ac:dyDescent="0.3">
      <c r="A1" s="9" t="s">
        <v>18</v>
      </c>
      <c r="B1" s="9" t="s">
        <v>19</v>
      </c>
      <c r="C1" s="9" t="s">
        <v>20</v>
      </c>
      <c r="D1" s="9" t="s">
        <v>21</v>
      </c>
    </row>
    <row r="2" spans="1:5" x14ac:dyDescent="0.25">
      <c r="A2" s="6" t="s">
        <v>22</v>
      </c>
      <c r="B2" s="12">
        <v>50</v>
      </c>
      <c r="C2" s="12">
        <v>53</v>
      </c>
      <c r="D2" s="12">
        <v>55</v>
      </c>
    </row>
    <row r="3" spans="1:5" x14ac:dyDescent="0.25">
      <c r="A3" s="32" t="s">
        <v>23</v>
      </c>
      <c r="B3" s="32">
        <v>50</v>
      </c>
      <c r="C3" s="32">
        <v>53</v>
      </c>
      <c r="D3" s="32">
        <v>50</v>
      </c>
    </row>
    <row r="4" spans="1:5" ht="15.75" thickBot="1" x14ac:dyDescent="0.3">
      <c r="A4" s="30" t="s">
        <v>24</v>
      </c>
      <c r="B4" s="32">
        <v>50</v>
      </c>
      <c r="C4" s="32">
        <v>53</v>
      </c>
      <c r="D4" s="32">
        <v>54</v>
      </c>
    </row>
    <row r="5" spans="1:5" x14ac:dyDescent="0.25">
      <c r="A5" s="6" t="s">
        <v>4</v>
      </c>
      <c r="B5" s="12">
        <v>50</v>
      </c>
      <c r="C5" s="12">
        <v>46</v>
      </c>
      <c r="D5" s="12">
        <v>48</v>
      </c>
    </row>
    <row r="6" spans="1:5" x14ac:dyDescent="0.25">
      <c r="A6" s="32" t="s">
        <v>25</v>
      </c>
      <c r="B6" s="22">
        <v>50</v>
      </c>
      <c r="C6" s="22">
        <v>46</v>
      </c>
      <c r="D6" s="22">
        <v>45</v>
      </c>
    </row>
    <row r="7" spans="1:5" ht="15.75" thickBot="1" x14ac:dyDescent="0.3">
      <c r="A7" s="33" t="s">
        <v>26</v>
      </c>
      <c r="B7" s="32">
        <v>50</v>
      </c>
      <c r="C7" s="32">
        <v>46</v>
      </c>
      <c r="D7" s="32">
        <v>45</v>
      </c>
    </row>
    <row r="8" spans="1:5" x14ac:dyDescent="0.25">
      <c r="A8" s="6" t="s">
        <v>27</v>
      </c>
      <c r="B8" s="12">
        <v>50</v>
      </c>
      <c r="C8" s="12">
        <v>51</v>
      </c>
      <c r="D8" s="12">
        <v>50</v>
      </c>
    </row>
    <row r="9" spans="1:5" x14ac:dyDescent="0.25">
      <c r="A9" s="30" t="s">
        <v>28</v>
      </c>
      <c r="B9" s="32">
        <v>50</v>
      </c>
      <c r="C9" s="32">
        <v>51</v>
      </c>
      <c r="D9" s="32">
        <v>54</v>
      </c>
    </row>
    <row r="10" spans="1:5" ht="15.75" thickBot="1" x14ac:dyDescent="0.3">
      <c r="A10" s="7" t="s">
        <v>29</v>
      </c>
      <c r="B10" s="13">
        <v>50</v>
      </c>
      <c r="C10" s="13">
        <v>51</v>
      </c>
      <c r="D10" s="13">
        <v>49</v>
      </c>
    </row>
    <row r="11" spans="1:5" ht="15.75" thickBot="1" x14ac:dyDescent="0.3"/>
    <row r="12" spans="1:5" ht="45" customHeight="1" thickBot="1" x14ac:dyDescent="0.3">
      <c r="A12" s="10" t="s">
        <v>18</v>
      </c>
      <c r="B12" s="10" t="s">
        <v>19</v>
      </c>
      <c r="C12" s="11" t="s">
        <v>95</v>
      </c>
      <c r="D12" s="11" t="s">
        <v>30</v>
      </c>
      <c r="E12" s="11" t="s">
        <v>31</v>
      </c>
    </row>
    <row r="13" spans="1:5" x14ac:dyDescent="0.25">
      <c r="A13" s="6" t="s">
        <v>22</v>
      </c>
      <c r="B13" s="12">
        <v>50</v>
      </c>
      <c r="C13" s="12">
        <v>3</v>
      </c>
      <c r="D13" s="12">
        <v>2</v>
      </c>
      <c r="E13" s="12">
        <f>SUM(B13:D13)</f>
        <v>55</v>
      </c>
    </row>
    <row r="14" spans="1:5" x14ac:dyDescent="0.25">
      <c r="A14" s="32" t="s">
        <v>23</v>
      </c>
      <c r="B14" s="32">
        <v>50</v>
      </c>
      <c r="C14" s="32">
        <v>3</v>
      </c>
      <c r="D14" s="32">
        <v>-3</v>
      </c>
      <c r="E14" s="32">
        <f t="shared" ref="E14:E21" si="0">SUM(B14:D14)</f>
        <v>50</v>
      </c>
    </row>
    <row r="15" spans="1:5" ht="15.75" thickBot="1" x14ac:dyDescent="0.3">
      <c r="A15" s="30" t="s">
        <v>24</v>
      </c>
      <c r="B15" s="32">
        <v>50</v>
      </c>
      <c r="C15" s="32">
        <v>3</v>
      </c>
      <c r="D15" s="32">
        <v>1</v>
      </c>
      <c r="E15" s="32">
        <f t="shared" si="0"/>
        <v>54</v>
      </c>
    </row>
    <row r="16" spans="1:5" x14ac:dyDescent="0.25">
      <c r="A16" s="6" t="s">
        <v>4</v>
      </c>
      <c r="B16" s="12">
        <v>50</v>
      </c>
      <c r="C16" s="12">
        <v>-4</v>
      </c>
      <c r="D16" s="12">
        <v>2</v>
      </c>
      <c r="E16" s="12">
        <f t="shared" si="0"/>
        <v>48</v>
      </c>
    </row>
    <row r="17" spans="1:5" x14ac:dyDescent="0.25">
      <c r="A17" s="32" t="s">
        <v>25</v>
      </c>
      <c r="B17" s="22">
        <v>50</v>
      </c>
      <c r="C17" s="22">
        <v>-4</v>
      </c>
      <c r="D17" s="22">
        <v>-1</v>
      </c>
      <c r="E17" s="22">
        <f t="shared" si="0"/>
        <v>45</v>
      </c>
    </row>
    <row r="18" spans="1:5" ht="15.75" thickBot="1" x14ac:dyDescent="0.3">
      <c r="A18" s="33" t="s">
        <v>26</v>
      </c>
      <c r="B18" s="32">
        <v>50</v>
      </c>
      <c r="C18" s="32">
        <v>-4</v>
      </c>
      <c r="D18" s="32">
        <v>-1</v>
      </c>
      <c r="E18" s="32">
        <f t="shared" si="0"/>
        <v>45</v>
      </c>
    </row>
    <row r="19" spans="1:5" x14ac:dyDescent="0.25">
      <c r="A19" s="6" t="s">
        <v>27</v>
      </c>
      <c r="B19" s="12">
        <v>50</v>
      </c>
      <c r="C19" s="12">
        <v>1</v>
      </c>
      <c r="D19" s="12">
        <v>-1</v>
      </c>
      <c r="E19" s="12">
        <f t="shared" si="0"/>
        <v>50</v>
      </c>
    </row>
    <row r="20" spans="1:5" x14ac:dyDescent="0.25">
      <c r="A20" s="30" t="s">
        <v>28</v>
      </c>
      <c r="B20" s="32">
        <v>50</v>
      </c>
      <c r="C20" s="32">
        <v>1</v>
      </c>
      <c r="D20" s="32">
        <v>3</v>
      </c>
      <c r="E20" s="32">
        <f t="shared" si="0"/>
        <v>54</v>
      </c>
    </row>
    <row r="21" spans="1:5" ht="15.75" thickBot="1" x14ac:dyDescent="0.3">
      <c r="A21" s="7" t="s">
        <v>29</v>
      </c>
      <c r="B21" s="13">
        <v>50</v>
      </c>
      <c r="C21" s="13">
        <v>1</v>
      </c>
      <c r="D21" s="13">
        <v>-2</v>
      </c>
      <c r="E21" s="13">
        <f t="shared" si="0"/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1"/>
  <sheetViews>
    <sheetView topLeftCell="F1" workbookViewId="0">
      <selection activeCell="S21" sqref="S21"/>
    </sheetView>
  </sheetViews>
  <sheetFormatPr defaultRowHeight="15" x14ac:dyDescent="0.25"/>
  <cols>
    <col min="2" max="2" width="10.140625" customWidth="1"/>
    <col min="3" max="3" width="11.85546875" customWidth="1"/>
    <col min="4" max="4" width="11.5703125" customWidth="1"/>
    <col min="5" max="5" width="10" customWidth="1"/>
    <col min="6" max="6" width="4" customWidth="1"/>
    <col min="7" max="7" width="21.7109375" customWidth="1"/>
    <col min="8" max="9" width="28.140625" bestFit="1" customWidth="1"/>
    <col min="10" max="10" width="29.140625" bestFit="1" customWidth="1"/>
    <col min="11" max="11" width="27.5703125" bestFit="1" customWidth="1"/>
    <col min="12" max="12" width="2.7109375" bestFit="1" customWidth="1"/>
    <col min="13" max="13" width="29.140625" bestFit="1" customWidth="1"/>
  </cols>
  <sheetData>
    <row r="1" spans="1:13" ht="30.75" thickBot="1" x14ac:dyDescent="0.3">
      <c r="A1" s="9" t="s">
        <v>18</v>
      </c>
      <c r="B1" s="86" t="s">
        <v>19</v>
      </c>
      <c r="C1" s="86" t="s">
        <v>20</v>
      </c>
      <c r="D1" s="86" t="s">
        <v>21</v>
      </c>
      <c r="G1" s="6"/>
      <c r="H1" s="17" t="s">
        <v>34</v>
      </c>
      <c r="I1" s="17" t="s">
        <v>35</v>
      </c>
      <c r="J1" s="17" t="s">
        <v>36</v>
      </c>
      <c r="K1" s="18" t="s">
        <v>37</v>
      </c>
      <c r="L1" s="19" t="s">
        <v>5</v>
      </c>
      <c r="M1" s="20" t="s">
        <v>38</v>
      </c>
    </row>
    <row r="2" spans="1:13" x14ac:dyDescent="0.25">
      <c r="A2" s="6" t="s">
        <v>22</v>
      </c>
      <c r="B2" s="12">
        <v>50</v>
      </c>
      <c r="C2" s="12">
        <v>53</v>
      </c>
      <c r="D2" s="12">
        <v>55</v>
      </c>
      <c r="G2" s="21" t="s">
        <v>39</v>
      </c>
      <c r="H2" s="8">
        <f>C2</f>
        <v>53</v>
      </c>
      <c r="I2" s="8">
        <f>C5</f>
        <v>46</v>
      </c>
      <c r="J2" s="8">
        <f>C8</f>
        <v>51</v>
      </c>
      <c r="K2" s="8">
        <f>DEVSQ(H2:J2)</f>
        <v>26</v>
      </c>
      <c r="L2" s="8">
        <v>3</v>
      </c>
      <c r="M2" s="22">
        <f>K2*L2</f>
        <v>78</v>
      </c>
    </row>
    <row r="3" spans="1:13" x14ac:dyDescent="0.25">
      <c r="A3" s="32" t="s">
        <v>23</v>
      </c>
      <c r="B3" s="32">
        <v>50</v>
      </c>
      <c r="C3" s="32">
        <v>53</v>
      </c>
      <c r="D3" s="32">
        <v>50</v>
      </c>
      <c r="G3" s="23"/>
      <c r="H3" s="8"/>
      <c r="I3" s="8"/>
      <c r="J3" s="8"/>
      <c r="K3" s="14"/>
      <c r="L3" s="8"/>
      <c r="M3" s="22"/>
    </row>
    <row r="4" spans="1:13" ht="29.25" customHeight="1" thickBot="1" x14ac:dyDescent="0.3">
      <c r="A4" s="30" t="s">
        <v>24</v>
      </c>
      <c r="B4" s="32">
        <v>50</v>
      </c>
      <c r="C4" s="32">
        <v>53</v>
      </c>
      <c r="D4" s="32">
        <v>54</v>
      </c>
      <c r="G4" s="24" t="s">
        <v>40</v>
      </c>
      <c r="H4" s="8">
        <f>DEVSQ(D2:D4)</f>
        <v>14</v>
      </c>
      <c r="I4" s="8">
        <f>DEVSQ(D5:D7)</f>
        <v>6</v>
      </c>
      <c r="J4" s="8">
        <f>DEVSQ(D8:D10)</f>
        <v>14</v>
      </c>
      <c r="K4" s="8">
        <f>SUM(H4:J4)</f>
        <v>34</v>
      </c>
      <c r="L4" s="8"/>
      <c r="M4" s="22">
        <f>K4</f>
        <v>34</v>
      </c>
    </row>
    <row r="5" spans="1:13" x14ac:dyDescent="0.25">
      <c r="A5" s="6" t="s">
        <v>4</v>
      </c>
      <c r="B5" s="12">
        <v>50</v>
      </c>
      <c r="C5" s="12">
        <v>46</v>
      </c>
      <c r="D5" s="12">
        <v>48</v>
      </c>
      <c r="G5" s="23"/>
      <c r="H5" s="8"/>
      <c r="I5" s="8"/>
      <c r="J5" s="8"/>
      <c r="K5" s="8"/>
      <c r="L5" s="8"/>
      <c r="M5" s="22"/>
    </row>
    <row r="6" spans="1:13" ht="15.75" thickBot="1" x14ac:dyDescent="0.3">
      <c r="A6" s="32" t="s">
        <v>25</v>
      </c>
      <c r="B6" s="22">
        <v>50</v>
      </c>
      <c r="C6" s="22">
        <v>46</v>
      </c>
      <c r="D6" s="22">
        <v>45</v>
      </c>
      <c r="G6" s="25" t="s">
        <v>41</v>
      </c>
      <c r="H6" s="26"/>
      <c r="I6" s="26"/>
      <c r="J6" s="26"/>
      <c r="K6" s="26"/>
      <c r="L6" s="26"/>
      <c r="M6" s="27">
        <f>DEVSQ(D2:D10)</f>
        <v>112</v>
      </c>
    </row>
    <row r="7" spans="1:13" ht="15.75" thickBot="1" x14ac:dyDescent="0.3">
      <c r="A7" s="33" t="s">
        <v>26</v>
      </c>
      <c r="B7" s="32">
        <v>50</v>
      </c>
      <c r="C7" s="32">
        <v>46</v>
      </c>
      <c r="D7" s="32">
        <v>45</v>
      </c>
      <c r="G7" s="15"/>
    </row>
    <row r="8" spans="1:13" ht="30" x14ac:dyDescent="0.25">
      <c r="A8" s="6" t="s">
        <v>27</v>
      </c>
      <c r="B8" s="12">
        <v>50</v>
      </c>
      <c r="C8" s="12">
        <v>51</v>
      </c>
      <c r="D8" s="12">
        <v>50</v>
      </c>
      <c r="G8" s="28"/>
      <c r="H8" s="17" t="s">
        <v>34</v>
      </c>
      <c r="I8" s="17" t="s">
        <v>35</v>
      </c>
      <c r="J8" s="17" t="s">
        <v>36</v>
      </c>
      <c r="K8" s="18" t="s">
        <v>37</v>
      </c>
      <c r="L8" s="19" t="s">
        <v>5</v>
      </c>
      <c r="M8" s="20" t="s">
        <v>38</v>
      </c>
    </row>
    <row r="9" spans="1:13" x14ac:dyDescent="0.25">
      <c r="A9" s="30" t="s">
        <v>28</v>
      </c>
      <c r="B9" s="32">
        <v>50</v>
      </c>
      <c r="C9" s="32">
        <v>51</v>
      </c>
      <c r="D9" s="32">
        <v>54</v>
      </c>
      <c r="G9" s="21" t="s">
        <v>39</v>
      </c>
      <c r="H9" s="14" t="s">
        <v>7</v>
      </c>
      <c r="I9" s="14" t="s">
        <v>8</v>
      </c>
      <c r="J9" s="14" t="s">
        <v>9</v>
      </c>
      <c r="K9" s="14" t="s">
        <v>42</v>
      </c>
      <c r="L9" s="8">
        <v>3</v>
      </c>
      <c r="M9" s="29" t="s">
        <v>6</v>
      </c>
    </row>
    <row r="10" spans="1:13" ht="15.75" thickBot="1" x14ac:dyDescent="0.3">
      <c r="A10" s="7" t="s">
        <v>29</v>
      </c>
      <c r="B10" s="13">
        <v>50</v>
      </c>
      <c r="C10" s="13">
        <v>51</v>
      </c>
      <c r="D10" s="13">
        <v>49</v>
      </c>
      <c r="G10" s="23"/>
      <c r="H10" s="8"/>
      <c r="I10" s="8"/>
      <c r="J10" s="8"/>
      <c r="K10" s="14"/>
      <c r="L10" s="8"/>
      <c r="M10" s="22"/>
    </row>
    <row r="11" spans="1:13" ht="30.75" customHeight="1" thickBot="1" x14ac:dyDescent="0.3">
      <c r="G11" s="24" t="s">
        <v>40</v>
      </c>
      <c r="H11" s="14" t="s">
        <v>47</v>
      </c>
      <c r="I11" s="14" t="s">
        <v>46</v>
      </c>
      <c r="J11" s="14" t="s">
        <v>45</v>
      </c>
      <c r="K11" s="14" t="s">
        <v>43</v>
      </c>
      <c r="L11" s="8"/>
      <c r="M11" s="22" t="str">
        <f>K11</f>
        <v>=SUMA(H4:J4)</v>
      </c>
    </row>
    <row r="12" spans="1:13" ht="45.75" thickBot="1" x14ac:dyDescent="0.3">
      <c r="A12" s="10" t="s">
        <v>18</v>
      </c>
      <c r="B12" s="11" t="s">
        <v>19</v>
      </c>
      <c r="C12" s="11" t="s">
        <v>32</v>
      </c>
      <c r="D12" s="11" t="s">
        <v>33</v>
      </c>
      <c r="E12" s="11" t="s">
        <v>31</v>
      </c>
      <c r="G12" s="23"/>
      <c r="H12" s="8"/>
      <c r="I12" s="8"/>
      <c r="J12" s="8"/>
      <c r="K12" s="8"/>
      <c r="L12" s="8"/>
      <c r="M12" s="22"/>
    </row>
    <row r="13" spans="1:13" ht="15.75" thickBot="1" x14ac:dyDescent="0.3">
      <c r="A13" s="6" t="s">
        <v>22</v>
      </c>
      <c r="B13" s="12">
        <v>50</v>
      </c>
      <c r="C13" s="12">
        <v>3</v>
      </c>
      <c r="D13" s="12">
        <v>2</v>
      </c>
      <c r="E13" s="12">
        <f>SUM(B13:D13)</f>
        <v>55</v>
      </c>
      <c r="G13" s="25" t="s">
        <v>41</v>
      </c>
      <c r="H13" s="26"/>
      <c r="I13" s="26"/>
      <c r="J13" s="26"/>
      <c r="K13" s="26"/>
      <c r="L13" s="26"/>
      <c r="M13" s="31" t="s">
        <v>44</v>
      </c>
    </row>
    <row r="14" spans="1:13" x14ac:dyDescent="0.25">
      <c r="A14" s="32" t="s">
        <v>23</v>
      </c>
      <c r="B14" s="32">
        <v>50</v>
      </c>
      <c r="C14" s="32">
        <v>3</v>
      </c>
      <c r="D14" s="32">
        <v>-3</v>
      </c>
      <c r="E14" s="32">
        <f t="shared" ref="E14:E21" si="0">SUM(B14:D14)</f>
        <v>50</v>
      </c>
    </row>
    <row r="15" spans="1:13" ht="15.75" thickBot="1" x14ac:dyDescent="0.3">
      <c r="A15" s="30" t="s">
        <v>24</v>
      </c>
      <c r="B15" s="32">
        <v>50</v>
      </c>
      <c r="C15" s="32">
        <v>3</v>
      </c>
      <c r="D15" s="32">
        <v>1</v>
      </c>
      <c r="E15" s="32">
        <f t="shared" si="0"/>
        <v>54</v>
      </c>
    </row>
    <row r="16" spans="1:13" x14ac:dyDescent="0.25">
      <c r="A16" s="6" t="s">
        <v>4</v>
      </c>
      <c r="B16" s="12">
        <v>50</v>
      </c>
      <c r="C16" s="12">
        <v>-4</v>
      </c>
      <c r="D16" s="12">
        <v>2</v>
      </c>
      <c r="E16" s="12">
        <f t="shared" si="0"/>
        <v>48</v>
      </c>
    </row>
    <row r="17" spans="1:5" x14ac:dyDescent="0.25">
      <c r="A17" s="32" t="s">
        <v>25</v>
      </c>
      <c r="B17" s="22">
        <v>50</v>
      </c>
      <c r="C17" s="22">
        <v>-4</v>
      </c>
      <c r="D17" s="22">
        <v>-1</v>
      </c>
      <c r="E17" s="22">
        <f t="shared" si="0"/>
        <v>45</v>
      </c>
    </row>
    <row r="18" spans="1:5" ht="15.75" thickBot="1" x14ac:dyDescent="0.3">
      <c r="A18" s="33" t="s">
        <v>26</v>
      </c>
      <c r="B18" s="32">
        <v>50</v>
      </c>
      <c r="C18" s="32">
        <v>-4</v>
      </c>
      <c r="D18" s="32">
        <v>-1</v>
      </c>
      <c r="E18" s="32">
        <f t="shared" si="0"/>
        <v>45</v>
      </c>
    </row>
    <row r="19" spans="1:5" x14ac:dyDescent="0.25">
      <c r="A19" s="6" t="s">
        <v>27</v>
      </c>
      <c r="B19" s="12">
        <v>50</v>
      </c>
      <c r="C19" s="12">
        <v>1</v>
      </c>
      <c r="D19" s="12">
        <v>-1</v>
      </c>
      <c r="E19" s="12">
        <f t="shared" si="0"/>
        <v>50</v>
      </c>
    </row>
    <row r="20" spans="1:5" x14ac:dyDescent="0.25">
      <c r="A20" s="30" t="s">
        <v>28</v>
      </c>
      <c r="B20" s="32">
        <v>50</v>
      </c>
      <c r="C20" s="32">
        <v>1</v>
      </c>
      <c r="D20" s="32">
        <v>3</v>
      </c>
      <c r="E20" s="32">
        <f t="shared" si="0"/>
        <v>54</v>
      </c>
    </row>
    <row r="21" spans="1:5" ht="15.75" thickBot="1" x14ac:dyDescent="0.3">
      <c r="A21" s="7" t="s">
        <v>29</v>
      </c>
      <c r="B21" s="13">
        <v>50</v>
      </c>
      <c r="C21" s="13">
        <v>1</v>
      </c>
      <c r="D21" s="13">
        <v>-2</v>
      </c>
      <c r="E21" s="13">
        <f t="shared" si="0"/>
        <v>49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5"/>
  <sheetViews>
    <sheetView workbookViewId="0">
      <selection activeCell="L27" sqref="L27"/>
    </sheetView>
  </sheetViews>
  <sheetFormatPr defaultRowHeight="15" x14ac:dyDescent="0.25"/>
  <cols>
    <col min="1" max="1" width="16.28515625" bestFit="1" customWidth="1"/>
    <col min="2" max="4" width="7.85546875" bestFit="1" customWidth="1"/>
    <col min="5" max="5" width="14.5703125" bestFit="1" customWidth="1"/>
    <col min="6" max="6" width="3.85546875" customWidth="1"/>
    <col min="7" max="7" width="14.28515625" bestFit="1" customWidth="1"/>
    <col min="8" max="8" width="9" bestFit="1" customWidth="1"/>
    <col min="9" max="9" width="9.7109375" bestFit="1" customWidth="1"/>
  </cols>
  <sheetData>
    <row r="1" spans="1:9" ht="30" x14ac:dyDescent="0.25">
      <c r="A1" s="15"/>
      <c r="B1" s="34" t="s">
        <v>34</v>
      </c>
      <c r="C1" s="34" t="s">
        <v>35</v>
      </c>
      <c r="D1" s="34" t="s">
        <v>36</v>
      </c>
      <c r="E1" s="16" t="s">
        <v>37</v>
      </c>
      <c r="F1" s="15"/>
      <c r="G1" s="15"/>
    </row>
    <row r="2" spans="1:9" ht="33" customHeight="1" x14ac:dyDescent="0.25">
      <c r="A2" s="36" t="s">
        <v>40</v>
      </c>
      <c r="B2">
        <v>14</v>
      </c>
      <c r="C2">
        <v>6</v>
      </c>
      <c r="D2">
        <v>14</v>
      </c>
      <c r="E2">
        <v>34</v>
      </c>
    </row>
    <row r="3" spans="1:9" ht="15.75" thickBot="1" x14ac:dyDescent="0.3">
      <c r="A3" s="36"/>
    </row>
    <row r="4" spans="1:9" ht="45.75" customHeight="1" x14ac:dyDescent="0.25">
      <c r="A4" s="6"/>
      <c r="B4" s="39"/>
      <c r="C4" s="17"/>
      <c r="D4" s="17"/>
      <c r="E4" s="20" t="s">
        <v>100</v>
      </c>
      <c r="G4" s="37" t="s">
        <v>40</v>
      </c>
      <c r="H4" s="17" t="s">
        <v>49</v>
      </c>
      <c r="I4" s="20" t="s">
        <v>50</v>
      </c>
    </row>
    <row r="5" spans="1:9" ht="32.25" customHeight="1" thickBot="1" x14ac:dyDescent="0.3">
      <c r="A5" s="40" t="s">
        <v>48</v>
      </c>
      <c r="B5" s="26">
        <f>B2/2</f>
        <v>7</v>
      </c>
      <c r="C5" s="26">
        <f>C2/2</f>
        <v>3</v>
      </c>
      <c r="D5" s="26">
        <f>D2/2</f>
        <v>7</v>
      </c>
      <c r="E5" s="38">
        <f>AVERAGE(B5:D5)</f>
        <v>5.666666666666667</v>
      </c>
      <c r="G5" s="7">
        <f>E2</f>
        <v>34</v>
      </c>
      <c r="H5" s="26">
        <v>6</v>
      </c>
      <c r="I5" s="38">
        <f>G5/H5</f>
        <v>5.666666666666667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9"/>
  <sheetViews>
    <sheetView workbookViewId="0">
      <selection activeCell="N25" sqref="N25"/>
    </sheetView>
  </sheetViews>
  <sheetFormatPr defaultRowHeight="15" x14ac:dyDescent="0.25"/>
  <cols>
    <col min="1" max="1" width="13.7109375" bestFit="1" customWidth="1"/>
    <col min="2" max="2" width="26.85546875" bestFit="1" customWidth="1"/>
    <col min="3" max="4" width="8" bestFit="1" customWidth="1"/>
    <col min="5" max="5" width="10" customWidth="1"/>
    <col min="6" max="6" width="14" customWidth="1"/>
    <col min="7" max="7" width="5.42578125" customWidth="1"/>
    <col min="8" max="8" width="17" customWidth="1"/>
    <col min="10" max="10" width="10.140625" customWidth="1"/>
  </cols>
  <sheetData>
    <row r="1" spans="1:10" ht="45" x14ac:dyDescent="0.25">
      <c r="A1" s="28"/>
      <c r="B1" s="41" t="s">
        <v>34</v>
      </c>
      <c r="C1" s="41" t="s">
        <v>35</v>
      </c>
      <c r="D1" s="42" t="s">
        <v>36</v>
      </c>
      <c r="E1" s="17" t="s">
        <v>19</v>
      </c>
      <c r="F1" s="37" t="s">
        <v>37</v>
      </c>
      <c r="G1" s="42" t="s">
        <v>5</v>
      </c>
      <c r="H1" s="37" t="s">
        <v>52</v>
      </c>
      <c r="I1" s="17" t="s">
        <v>49</v>
      </c>
      <c r="J1" s="20" t="s">
        <v>51</v>
      </c>
    </row>
    <row r="2" spans="1:10" ht="15.75" thickBot="1" x14ac:dyDescent="0.3">
      <c r="A2" s="25" t="s">
        <v>39</v>
      </c>
      <c r="B2" s="26">
        <v>53</v>
      </c>
      <c r="C2" s="26">
        <v>46</v>
      </c>
      <c r="D2" s="27">
        <v>51</v>
      </c>
      <c r="E2" s="26">
        <v>50</v>
      </c>
      <c r="F2" s="7">
        <f>DEVSQ(B2:D2)</f>
        <v>26</v>
      </c>
      <c r="G2" s="27">
        <v>3</v>
      </c>
      <c r="H2" s="7">
        <v>78</v>
      </c>
      <c r="I2" s="26">
        <v>2</v>
      </c>
      <c r="J2" s="27">
        <f>H2/I2</f>
        <v>39</v>
      </c>
    </row>
    <row r="4" spans="1:10" ht="15.75" thickBot="1" x14ac:dyDescent="0.3"/>
    <row r="5" spans="1:10" ht="30" x14ac:dyDescent="0.25">
      <c r="A5" s="37" t="s">
        <v>53</v>
      </c>
      <c r="B5" s="43">
        <f>_xlfn.VAR.S(B2:D2)</f>
        <v>13</v>
      </c>
    </row>
    <row r="6" spans="1:10" x14ac:dyDescent="0.25">
      <c r="A6" s="30"/>
      <c r="B6" s="29" t="s">
        <v>55</v>
      </c>
    </row>
    <row r="7" spans="1:10" x14ac:dyDescent="0.25">
      <c r="A7" s="44"/>
      <c r="B7" s="45"/>
      <c r="C7" s="16"/>
      <c r="D7" s="16"/>
      <c r="E7" s="16"/>
      <c r="F7" s="16"/>
      <c r="G7" s="16"/>
      <c r="H7" s="16"/>
    </row>
    <row r="8" spans="1:10" ht="90" x14ac:dyDescent="0.25">
      <c r="A8" s="46" t="s">
        <v>54</v>
      </c>
      <c r="B8" s="22">
        <f>B5*G2</f>
        <v>39</v>
      </c>
      <c r="D8" s="35"/>
      <c r="E8" s="35"/>
      <c r="H8" s="35"/>
    </row>
    <row r="9" spans="1:10" ht="15.75" thickBot="1" x14ac:dyDescent="0.3">
      <c r="A9" s="7"/>
      <c r="B9" s="31" t="s">
        <v>10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1"/>
  <sheetViews>
    <sheetView workbookViewId="0">
      <selection activeCell="L34" sqref="L34"/>
    </sheetView>
  </sheetViews>
  <sheetFormatPr defaultRowHeight="15" x14ac:dyDescent="0.25"/>
  <cols>
    <col min="1" max="1" width="19.140625" bestFit="1" customWidth="1"/>
    <col min="5" max="6" width="12" bestFit="1" customWidth="1"/>
    <col min="7" max="7" width="11" bestFit="1" customWidth="1"/>
  </cols>
  <sheetData>
    <row r="1" spans="1:5" x14ac:dyDescent="0.25">
      <c r="A1" s="47" t="s">
        <v>34</v>
      </c>
      <c r="B1" s="47" t="s">
        <v>35</v>
      </c>
      <c r="C1" s="47" t="s">
        <v>36</v>
      </c>
      <c r="D1" s="8"/>
    </row>
    <row r="2" spans="1:5" x14ac:dyDescent="0.25">
      <c r="A2" s="8">
        <v>55</v>
      </c>
      <c r="B2" s="8">
        <v>48</v>
      </c>
      <c r="C2" s="8">
        <v>50</v>
      </c>
      <c r="D2" s="8"/>
    </row>
    <row r="3" spans="1:5" x14ac:dyDescent="0.25">
      <c r="A3" s="8">
        <v>50</v>
      </c>
      <c r="B3" s="8">
        <v>45</v>
      </c>
      <c r="C3" s="8">
        <v>54</v>
      </c>
    </row>
    <row r="4" spans="1:5" x14ac:dyDescent="0.25">
      <c r="A4" s="8">
        <v>54</v>
      </c>
      <c r="B4" s="8">
        <v>45</v>
      </c>
      <c r="C4" s="8">
        <v>49</v>
      </c>
    </row>
    <row r="7" spans="1:5" x14ac:dyDescent="0.25">
      <c r="A7" t="s">
        <v>56</v>
      </c>
    </row>
    <row r="9" spans="1:5" ht="15.75" thickBot="1" x14ac:dyDescent="0.3">
      <c r="A9" t="s">
        <v>57</v>
      </c>
    </row>
    <row r="10" spans="1:5" x14ac:dyDescent="0.25">
      <c r="A10" s="3" t="s">
        <v>58</v>
      </c>
      <c r="B10" s="3" t="s">
        <v>59</v>
      </c>
      <c r="C10" s="3" t="s">
        <v>60</v>
      </c>
      <c r="D10" s="3" t="s">
        <v>61</v>
      </c>
      <c r="E10" s="3" t="s">
        <v>62</v>
      </c>
    </row>
    <row r="11" spans="1:5" x14ac:dyDescent="0.25">
      <c r="A11" s="1" t="s">
        <v>34</v>
      </c>
      <c r="B11" s="1">
        <v>3</v>
      </c>
      <c r="C11" s="1">
        <v>159</v>
      </c>
      <c r="D11" s="1">
        <v>53</v>
      </c>
      <c r="E11" s="1">
        <v>7</v>
      </c>
    </row>
    <row r="12" spans="1:5" x14ac:dyDescent="0.25">
      <c r="A12" s="1" t="s">
        <v>35</v>
      </c>
      <c r="B12" s="1">
        <v>3</v>
      </c>
      <c r="C12" s="1">
        <v>138</v>
      </c>
      <c r="D12" s="1">
        <v>46</v>
      </c>
      <c r="E12" s="1">
        <v>3</v>
      </c>
    </row>
    <row r="13" spans="1:5" ht="15.75" thickBot="1" x14ac:dyDescent="0.3">
      <c r="A13" s="2" t="s">
        <v>36</v>
      </c>
      <c r="B13" s="2">
        <v>3</v>
      </c>
      <c r="C13" s="2">
        <v>153</v>
      </c>
      <c r="D13" s="2">
        <v>51</v>
      </c>
      <c r="E13" s="2">
        <v>7</v>
      </c>
    </row>
    <row r="16" spans="1:5" ht="15.75" thickBot="1" x14ac:dyDescent="0.3">
      <c r="A16" t="s">
        <v>63</v>
      </c>
    </row>
    <row r="17" spans="1:7" x14ac:dyDescent="0.25">
      <c r="A17" s="3" t="s">
        <v>64</v>
      </c>
      <c r="B17" s="3" t="s">
        <v>0</v>
      </c>
      <c r="C17" s="3" t="s">
        <v>1</v>
      </c>
      <c r="D17" s="3" t="s">
        <v>2</v>
      </c>
      <c r="E17" s="3" t="s">
        <v>3</v>
      </c>
      <c r="F17" s="3" t="s">
        <v>65</v>
      </c>
      <c r="G17" s="3" t="s">
        <v>66</v>
      </c>
    </row>
    <row r="18" spans="1:7" x14ac:dyDescent="0.25">
      <c r="A18" s="1" t="s">
        <v>67</v>
      </c>
      <c r="B18" s="1">
        <v>78</v>
      </c>
      <c r="C18" s="1">
        <v>2</v>
      </c>
      <c r="D18" s="1">
        <v>39</v>
      </c>
      <c r="E18" s="1">
        <v>6.8823529411764701</v>
      </c>
      <c r="F18" s="1">
        <v>2.797581086005832E-2</v>
      </c>
      <c r="G18" s="1">
        <v>5.1432528497847176</v>
      </c>
    </row>
    <row r="19" spans="1:7" x14ac:dyDescent="0.25">
      <c r="A19" s="1" t="s">
        <v>68</v>
      </c>
      <c r="B19" s="1">
        <v>34</v>
      </c>
      <c r="C19" s="1">
        <v>6</v>
      </c>
      <c r="D19" s="1">
        <v>5.666666666666667</v>
      </c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ht="15.75" thickBot="1" x14ac:dyDescent="0.3">
      <c r="A21" s="2" t="s">
        <v>69</v>
      </c>
      <c r="B21" s="2">
        <v>112</v>
      </c>
      <c r="C21" s="2">
        <v>8</v>
      </c>
      <c r="D21" s="2"/>
      <c r="E21" s="2"/>
      <c r="F21" s="2"/>
      <c r="G21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51"/>
  <sheetViews>
    <sheetView workbookViewId="0">
      <selection activeCell="E34" sqref="E34"/>
    </sheetView>
  </sheetViews>
  <sheetFormatPr defaultRowHeight="15" x14ac:dyDescent="0.25"/>
  <sheetData>
    <row r="1" spans="1:9" x14ac:dyDescent="0.25">
      <c r="A1">
        <v>0</v>
      </c>
      <c r="B1">
        <f t="shared" ref="B1:B32" si="0">_xlfn.F.DIST(A1,$F$1,$G$1,FALSE)</f>
        <v>0</v>
      </c>
      <c r="C1">
        <f t="shared" ref="C1" si="1">B1/SUM($B$1:$B$61)</f>
        <v>0</v>
      </c>
      <c r="F1">
        <v>3</v>
      </c>
      <c r="G1">
        <v>16</v>
      </c>
      <c r="H1">
        <v>3</v>
      </c>
      <c r="I1">
        <v>100</v>
      </c>
    </row>
    <row r="2" spans="1:9" x14ac:dyDescent="0.25">
      <c r="A2">
        <v>0.1</v>
      </c>
      <c r="B2">
        <f t="shared" si="0"/>
        <v>0.57477388303037857</v>
      </c>
      <c r="C2">
        <f t="shared" ref="C2:C50" si="2">B2/SUM($B$1:$B$51)</f>
        <v>5.9002133436586057E-2</v>
      </c>
    </row>
    <row r="3" spans="1:9" x14ac:dyDescent="0.25">
      <c r="A3">
        <v>0.2</v>
      </c>
      <c r="B3">
        <f t="shared" si="0"/>
        <v>0.68354550138829184</v>
      </c>
      <c r="C3">
        <f t="shared" si="2"/>
        <v>7.0167841778500772E-2</v>
      </c>
    </row>
    <row r="4" spans="1:9" x14ac:dyDescent="0.25">
      <c r="A4">
        <v>0.3</v>
      </c>
      <c r="B4">
        <f t="shared" si="0"/>
        <v>0.70618128120710821</v>
      </c>
      <c r="C4">
        <f t="shared" si="2"/>
        <v>7.2491467365435103E-2</v>
      </c>
    </row>
    <row r="5" spans="1:9" x14ac:dyDescent="0.25">
      <c r="A5">
        <v>0.4</v>
      </c>
      <c r="B5">
        <f t="shared" si="0"/>
        <v>0.68990456404588441</v>
      </c>
      <c r="C5">
        <f t="shared" si="2"/>
        <v>7.0820617199465849E-2</v>
      </c>
    </row>
    <row r="6" spans="1:9" x14ac:dyDescent="0.25">
      <c r="A6">
        <v>0.5</v>
      </c>
      <c r="B6">
        <f t="shared" si="0"/>
        <v>0.65448968700024968</v>
      </c>
      <c r="C6">
        <f t="shared" si="2"/>
        <v>6.7185181834744534E-2</v>
      </c>
    </row>
    <row r="7" spans="1:9" x14ac:dyDescent="0.25">
      <c r="A7">
        <v>0.6</v>
      </c>
      <c r="B7">
        <f t="shared" si="0"/>
        <v>0.61004921305671134</v>
      </c>
      <c r="C7">
        <f t="shared" si="2"/>
        <v>6.262324391269182E-2</v>
      </c>
    </row>
    <row r="8" spans="1:9" x14ac:dyDescent="0.25">
      <c r="A8">
        <v>0.7</v>
      </c>
      <c r="B8">
        <f t="shared" si="0"/>
        <v>0.56218833067397855</v>
      </c>
      <c r="C8">
        <f t="shared" si="2"/>
        <v>5.7710191576614299E-2</v>
      </c>
    </row>
    <row r="9" spans="1:9" x14ac:dyDescent="0.25">
      <c r="A9">
        <v>0.8</v>
      </c>
      <c r="B9">
        <f t="shared" si="0"/>
        <v>0.51410868769978346</v>
      </c>
      <c r="C9">
        <f t="shared" si="2"/>
        <v>5.2774682859011449E-2</v>
      </c>
    </row>
    <row r="10" spans="1:9" x14ac:dyDescent="0.25">
      <c r="A10">
        <v>0.9</v>
      </c>
      <c r="B10">
        <f t="shared" si="0"/>
        <v>0.46763311808595998</v>
      </c>
      <c r="C10">
        <f t="shared" si="2"/>
        <v>4.8003836721329116E-2</v>
      </c>
    </row>
    <row r="11" spans="1:9" x14ac:dyDescent="0.25">
      <c r="A11">
        <v>1</v>
      </c>
      <c r="B11">
        <f t="shared" si="0"/>
        <v>0.42376009659703345</v>
      </c>
      <c r="C11">
        <f t="shared" si="2"/>
        <v>4.3500149367777192E-2</v>
      </c>
    </row>
    <row r="12" spans="1:9" x14ac:dyDescent="0.25">
      <c r="A12">
        <v>1.1000000000000001</v>
      </c>
      <c r="B12">
        <f t="shared" si="0"/>
        <v>0.38298447994348928</v>
      </c>
      <c r="C12">
        <f t="shared" si="2"/>
        <v>3.9314419212351293E-2</v>
      </c>
    </row>
    <row r="13" spans="1:9" x14ac:dyDescent="0.25">
      <c r="A13">
        <v>1.2</v>
      </c>
      <c r="B13">
        <f t="shared" si="0"/>
        <v>0.34549137753748771</v>
      </c>
      <c r="C13">
        <f t="shared" si="2"/>
        <v>3.5465648249677663E-2</v>
      </c>
    </row>
    <row r="14" spans="1:9" x14ac:dyDescent="0.25">
      <c r="A14">
        <v>1.3</v>
      </c>
      <c r="B14">
        <f t="shared" si="0"/>
        <v>0.31127677496535811</v>
      </c>
      <c r="C14">
        <f t="shared" si="2"/>
        <v>3.1953424389057579E-2</v>
      </c>
    </row>
    <row r="15" spans="1:9" x14ac:dyDescent="0.25">
      <c r="A15">
        <v>1.4</v>
      </c>
      <c r="B15">
        <f t="shared" si="0"/>
        <v>0.28022396647748671</v>
      </c>
      <c r="C15">
        <f t="shared" si="2"/>
        <v>2.8765767461567535E-2</v>
      </c>
    </row>
    <row r="16" spans="1:9" x14ac:dyDescent="0.25">
      <c r="A16">
        <v>1.5</v>
      </c>
      <c r="B16">
        <f t="shared" si="0"/>
        <v>0.25215246463445762</v>
      </c>
      <c r="C16">
        <f t="shared" si="2"/>
        <v>2.5884149930904203E-2</v>
      </c>
    </row>
    <row r="17" spans="1:3" x14ac:dyDescent="0.25">
      <c r="A17">
        <v>1.6</v>
      </c>
      <c r="B17">
        <f t="shared" si="0"/>
        <v>0.22684936982597101</v>
      </c>
      <c r="C17">
        <f t="shared" si="2"/>
        <v>2.3286717061516141E-2</v>
      </c>
    </row>
    <row r="18" spans="1:3" x14ac:dyDescent="0.25">
      <c r="A18">
        <v>1.7</v>
      </c>
      <c r="B18">
        <f t="shared" si="0"/>
        <v>0.20408937858699158</v>
      </c>
      <c r="C18">
        <f t="shared" si="2"/>
        <v>2.0950340827756722E-2</v>
      </c>
    </row>
    <row r="19" spans="1:3" x14ac:dyDescent="0.25">
      <c r="A19">
        <v>1.8</v>
      </c>
      <c r="B19">
        <f t="shared" si="0"/>
        <v>0.18364735329032686</v>
      </c>
      <c r="C19">
        <f t="shared" si="2"/>
        <v>1.8851910227693891E-2</v>
      </c>
    </row>
    <row r="20" spans="1:3" x14ac:dyDescent="0.25">
      <c r="A20">
        <v>1.9</v>
      </c>
      <c r="B20">
        <f t="shared" si="0"/>
        <v>0.1653059922894719</v>
      </c>
      <c r="C20">
        <f t="shared" si="2"/>
        <v>1.696911864454911E-2</v>
      </c>
    </row>
    <row r="21" spans="1:3" x14ac:dyDescent="0.25">
      <c r="A21">
        <v>2</v>
      </c>
      <c r="B21">
        <f t="shared" si="0"/>
        <v>0.14886026850108719</v>
      </c>
      <c r="C21">
        <f t="shared" si="2"/>
        <v>1.528091947950071E-2</v>
      </c>
    </row>
    <row r="22" spans="1:3" x14ac:dyDescent="0.25">
      <c r="A22">
        <v>2.1</v>
      </c>
      <c r="B22">
        <f t="shared" si="0"/>
        <v>0.13411974418091177</v>
      </c>
      <c r="C22">
        <f t="shared" si="2"/>
        <v>1.3767763769852252E-2</v>
      </c>
    </row>
    <row r="23" spans="1:3" x14ac:dyDescent="0.25">
      <c r="A23">
        <v>2.2000000000000002</v>
      </c>
      <c r="B23">
        <f t="shared" si="0"/>
        <v>0.12090950313616912</v>
      </c>
      <c r="C23">
        <f t="shared" si="2"/>
        <v>1.2411695883221821E-2</v>
      </c>
    </row>
    <row r="24" spans="1:3" x14ac:dyDescent="0.25">
      <c r="A24">
        <v>2.2999999999999998</v>
      </c>
      <c r="B24">
        <f t="shared" si="0"/>
        <v>0.1090701985593573</v>
      </c>
      <c r="C24">
        <f t="shared" si="2"/>
        <v>1.1196358427813266E-2</v>
      </c>
    </row>
    <row r="25" spans="1:3" x14ac:dyDescent="0.25">
      <c r="A25">
        <v>2.4</v>
      </c>
      <c r="B25">
        <f t="shared" si="0"/>
        <v>9.8457551746728364E-2</v>
      </c>
      <c r="C25">
        <f t="shared" si="2"/>
        <v>1.0106940794477624E-2</v>
      </c>
    </row>
    <row r="26" spans="1:3" x14ac:dyDescent="0.25">
      <c r="A26">
        <v>2.5</v>
      </c>
      <c r="B26">
        <f t="shared" si="0"/>
        <v>8.894152686370517E-2</v>
      </c>
      <c r="C26">
        <f t="shared" si="2"/>
        <v>9.1300944440940723E-3</v>
      </c>
    </row>
    <row r="27" spans="1:3" x14ac:dyDescent="0.25">
      <c r="A27">
        <v>2.6</v>
      </c>
      <c r="B27">
        <f t="shared" si="0"/>
        <v>8.0405332076697131E-2</v>
      </c>
      <c r="C27">
        <f t="shared" si="2"/>
        <v>8.2538303709800906E-3</v>
      </c>
    </row>
    <row r="28" spans="1:3" x14ac:dyDescent="0.25">
      <c r="A28">
        <v>2.7</v>
      </c>
      <c r="B28">
        <f t="shared" si="0"/>
        <v>7.2744346308339827E-2</v>
      </c>
      <c r="C28">
        <f t="shared" si="2"/>
        <v>7.4674089313397762E-3</v>
      </c>
    </row>
    <row r="29" spans="1:3" x14ac:dyDescent="0.25">
      <c r="A29">
        <v>2.8</v>
      </c>
      <c r="B29">
        <f t="shared" si="0"/>
        <v>6.5865035984460543E-2</v>
      </c>
      <c r="C29">
        <f t="shared" si="2"/>
        <v>6.7612286443350569E-3</v>
      </c>
    </row>
    <row r="30" spans="1:3" x14ac:dyDescent="0.25">
      <c r="A30">
        <v>2.9</v>
      </c>
      <c r="B30">
        <f t="shared" si="0"/>
        <v>5.9683902325145352E-2</v>
      </c>
      <c r="C30">
        <f t="shared" si="2"/>
        <v>6.1267181285936641E-3</v>
      </c>
    </row>
    <row r="31" spans="1:3" x14ac:dyDescent="0.25">
      <c r="A31">
        <v>3</v>
      </c>
      <c r="B31">
        <f t="shared" si="0"/>
        <v>5.4126483534250015E-2</v>
      </c>
      <c r="C31">
        <f t="shared" si="2"/>
        <v>5.5562336741946348E-3</v>
      </c>
    </row>
    <row r="32" spans="1:3" x14ac:dyDescent="0.25">
      <c r="A32">
        <v>3.1</v>
      </c>
      <c r="B32">
        <f t="shared" si="0"/>
        <v>4.9126425301876636E-2</v>
      </c>
      <c r="C32">
        <f t="shared" si="2"/>
        <v>5.0429638271692395E-3</v>
      </c>
    </row>
    <row r="33" spans="1:5" x14ac:dyDescent="0.25">
      <c r="A33">
        <v>3.2</v>
      </c>
      <c r="B33">
        <f t="shared" ref="B33:B51" si="3">_xlfn.F.DIST(A33,$F$1,$G$1,FALSE)</f>
        <v>4.462462572992193E-2</v>
      </c>
      <c r="C33">
        <f t="shared" si="2"/>
        <v>4.5808416137366591E-3</v>
      </c>
      <c r="D33">
        <f t="shared" ref="D33:D36" si="4">_xlfn.F.DIST(A33,$F$1,$G$1,TRUE)</f>
        <v>0.9482972071447171</v>
      </c>
      <c r="E33">
        <f t="shared" ref="E33:E50" si="5">B33/SUM($B$1:$B$51)</f>
        <v>4.5808416137366591E-3</v>
      </c>
    </row>
    <row r="34" spans="1:5" x14ac:dyDescent="0.25">
      <c r="A34">
        <v>3.3</v>
      </c>
      <c r="B34">
        <f t="shared" si="3"/>
        <v>4.056845599949848E-2</v>
      </c>
      <c r="C34">
        <f t="shared" si="2"/>
        <v>4.1644645396530112E-3</v>
      </c>
      <c r="D34">
        <f t="shared" si="4"/>
        <v>0.95255335120890616</v>
      </c>
      <c r="E34">
        <f t="shared" si="5"/>
        <v>4.1644645396530112E-3</v>
      </c>
    </row>
    <row r="35" spans="1:5" x14ac:dyDescent="0.25">
      <c r="A35">
        <v>3.4</v>
      </c>
      <c r="B35">
        <f t="shared" si="3"/>
        <v>3.6911055041357978E-2</v>
      </c>
      <c r="C35">
        <f t="shared" si="2"/>
        <v>3.789022186173812E-3</v>
      </c>
      <c r="D35">
        <f t="shared" si="4"/>
        <v>0.95642418494260095</v>
      </c>
      <c r="E35">
        <f t="shared" si="5"/>
        <v>3.789022186173812E-3</v>
      </c>
    </row>
    <row r="36" spans="1:5" x14ac:dyDescent="0.25">
      <c r="A36">
        <v>3.5</v>
      </c>
      <c r="B36">
        <f t="shared" si="3"/>
        <v>3.3610694603357021E-2</v>
      </c>
      <c r="C36">
        <f t="shared" si="2"/>
        <v>3.4502310324681204E-3</v>
      </c>
      <c r="D36">
        <f t="shared" si="4"/>
        <v>0.95994745850517393</v>
      </c>
      <c r="E36">
        <f t="shared" si="5"/>
        <v>3.4502310324681204E-3</v>
      </c>
    </row>
    <row r="37" spans="1:5" x14ac:dyDescent="0.25">
      <c r="A37">
        <v>3.6</v>
      </c>
      <c r="B37">
        <f t="shared" si="3"/>
        <v>3.0630210053489253E-2</v>
      </c>
      <c r="C37">
        <f t="shared" si="2"/>
        <v>3.1442760259709191E-3</v>
      </c>
      <c r="D37">
        <f t="shared" ref="D37:D51" si="6">_xlfn.F.DIST(A37,$F$1,$G$1,TRUE)</f>
        <v>0.96315698189463994</v>
      </c>
      <c r="E37">
        <f t="shared" si="5"/>
        <v>3.1442760259709191E-3</v>
      </c>
    </row>
    <row r="38" spans="1:5" x14ac:dyDescent="0.25">
      <c r="A38">
        <v>3.7</v>
      </c>
      <c r="B38">
        <f t="shared" si="3"/>
        <v>2.7936491748433556E-2</v>
      </c>
      <c r="C38">
        <f t="shared" si="2"/>
        <v>2.8677583699537085E-3</v>
      </c>
      <c r="D38">
        <f t="shared" si="6"/>
        <v>0.96608305539552541</v>
      </c>
      <c r="E38">
        <f t="shared" si="5"/>
        <v>2.8677583699537085E-3</v>
      </c>
    </row>
    <row r="39" spans="1:5" x14ac:dyDescent="0.25">
      <c r="A39">
        <v>3.8</v>
      </c>
      <c r="B39">
        <f t="shared" si="3"/>
        <v>2.5500031651338968E-2</v>
      </c>
      <c r="C39">
        <f t="shared" si="2"/>
        <v>2.6176489825825112E-3</v>
      </c>
      <c r="D39">
        <f t="shared" si="6"/>
        <v>0.96875285197026895</v>
      </c>
      <c r="E39">
        <f t="shared" si="5"/>
        <v>2.6176489825825112E-3</v>
      </c>
    </row>
    <row r="40" spans="1:5" x14ac:dyDescent="0.25">
      <c r="A40">
        <v>3.9</v>
      </c>
      <c r="B40">
        <f t="shared" si="3"/>
        <v>2.3294519970294934E-2</v>
      </c>
      <c r="C40">
        <f t="shared" si="2"/>
        <v>2.3912470907379722E-3</v>
      </c>
      <c r="D40">
        <f t="shared" si="6"/>
        <v>0.97119075685620393</v>
      </c>
      <c r="E40">
        <f t="shared" si="5"/>
        <v>2.3912470907379722E-3</v>
      </c>
    </row>
    <row r="41" spans="1:5" x14ac:dyDescent="0.25">
      <c r="A41">
        <v>4</v>
      </c>
      <c r="B41">
        <f t="shared" si="3"/>
        <v>2.129648682174038E-2</v>
      </c>
      <c r="C41">
        <f t="shared" si="2"/>
        <v>2.1861434457703267E-3</v>
      </c>
      <c r="D41">
        <f t="shared" si="6"/>
        <v>0.97341866911803776</v>
      </c>
      <c r="E41">
        <f t="shared" si="5"/>
        <v>2.1861434457703267E-3</v>
      </c>
    </row>
    <row r="42" spans="1:5" x14ac:dyDescent="0.25">
      <c r="A42">
        <v>4.0999999999999996</v>
      </c>
      <c r="B42">
        <f t="shared" si="3"/>
        <v>1.9484984239891239E-2</v>
      </c>
      <c r="C42">
        <f t="shared" si="2"/>
        <v>2.0001876808850697E-3</v>
      </c>
      <c r="D42">
        <f t="shared" si="6"/>
        <v>0.97545626942150732</v>
      </c>
      <c r="E42">
        <f t="shared" si="5"/>
        <v>2.0001876808850697E-3</v>
      </c>
    </row>
    <row r="43" spans="1:5" x14ac:dyDescent="0.25">
      <c r="A43">
        <v>4.2</v>
      </c>
      <c r="B43">
        <f t="shared" si="3"/>
        <v>1.7841304212634947E-2</v>
      </c>
      <c r="C43">
        <f t="shared" si="2"/>
        <v>1.8314593667454004E-3</v>
      </c>
      <c r="D43">
        <f t="shared" si="6"/>
        <v>0.97732125784374291</v>
      </c>
      <c r="E43">
        <f t="shared" si="5"/>
        <v>1.8314593667454004E-3</v>
      </c>
    </row>
    <row r="44" spans="1:5" x14ac:dyDescent="0.25">
      <c r="A44">
        <v>4.3</v>
      </c>
      <c r="B44">
        <f t="shared" si="3"/>
        <v>1.6348728798521728E-2</v>
      </c>
      <c r="C44">
        <f t="shared" si="2"/>
        <v>1.6782423602882345E-3</v>
      </c>
      <c r="D44">
        <f t="shared" si="6"/>
        <v>0.97902956512259487</v>
      </c>
      <c r="E44">
        <f t="shared" si="5"/>
        <v>1.6782423602882345E-3</v>
      </c>
    </row>
    <row r="45" spans="1:5" x14ac:dyDescent="0.25">
      <c r="A45">
        <v>4.4000000000000004</v>
      </c>
      <c r="B45">
        <f t="shared" si="3"/>
        <v>1.4992308750382901E-2</v>
      </c>
      <c r="C45">
        <f t="shared" si="2"/>
        <v>1.5390020798245559E-3</v>
      </c>
      <c r="D45">
        <f t="shared" si="6"/>
        <v>0.9805955403712634</v>
      </c>
      <c r="E45">
        <f t="shared" si="5"/>
        <v>1.5390020798245559E-3</v>
      </c>
    </row>
    <row r="46" spans="1:5" x14ac:dyDescent="0.25">
      <c r="A46">
        <v>4.5</v>
      </c>
      <c r="B46">
        <f t="shared" si="3"/>
        <v>1.375866742735001E-2</v>
      </c>
      <c r="C46">
        <f t="shared" si="2"/>
        <v>1.4123653760642597E-3</v>
      </c>
      <c r="D46">
        <f t="shared" si="6"/>
        <v>0.98203211794509981</v>
      </c>
      <c r="E46">
        <f t="shared" si="5"/>
        <v>1.4123653760642597E-3</v>
      </c>
    </row>
    <row r="47" spans="1:5" x14ac:dyDescent="0.25">
      <c r="A47">
        <v>4.5999999999999996</v>
      </c>
      <c r="B47">
        <f t="shared" si="3"/>
        <v>1.2635827111885465E-2</v>
      </c>
      <c r="C47">
        <f t="shared" si="2"/>
        <v>1.297102703077575E-3</v>
      </c>
      <c r="D47">
        <f t="shared" si="6"/>
        <v>0.98335096584255433</v>
      </c>
      <c r="E47">
        <f t="shared" si="5"/>
        <v>1.297102703077575E-3</v>
      </c>
    </row>
    <row r="48" spans="1:5" x14ac:dyDescent="0.25">
      <c r="A48">
        <v>4.7</v>
      </c>
      <c r="B48">
        <f t="shared" si="3"/>
        <v>1.1613055158317559E-2</v>
      </c>
      <c r="C48">
        <f t="shared" si="2"/>
        <v>1.1921123250154216E-3</v>
      </c>
      <c r="D48">
        <f t="shared" si="6"/>
        <v>0.98456261774962917</v>
      </c>
      <c r="E48">
        <f t="shared" si="5"/>
        <v>1.1921123250154216E-3</v>
      </c>
    </row>
    <row r="49" spans="1:5" x14ac:dyDescent="0.25">
      <c r="A49">
        <v>4.8</v>
      </c>
      <c r="B49">
        <f t="shared" si="3"/>
        <v>1.0680727682867406E-2</v>
      </c>
      <c r="C49">
        <f t="shared" si="2"/>
        <v>1.0964063235125699E-3</v>
      </c>
      <c r="D49">
        <f t="shared" si="6"/>
        <v>0.98567659059423018</v>
      </c>
      <c r="E49">
        <f t="shared" si="5"/>
        <v>1.0964063235125699E-3</v>
      </c>
    </row>
    <row r="50" spans="1:5" x14ac:dyDescent="0.25">
      <c r="A50">
        <v>4.9000000000000004</v>
      </c>
      <c r="B50">
        <f t="shared" si="3"/>
        <v>9.8302087622602393E-3</v>
      </c>
      <c r="C50">
        <f t="shared" si="2"/>
        <v>1.0090981970900044E-3</v>
      </c>
      <c r="D50">
        <f t="shared" si="6"/>
        <v>0.98670148926088885</v>
      </c>
      <c r="E50">
        <f t="shared" si="5"/>
        <v>1.0090981970900044E-3</v>
      </c>
    </row>
    <row r="51" spans="1:5" x14ac:dyDescent="0.25">
      <c r="A51">
        <v>5</v>
      </c>
      <c r="B51">
        <f t="shared" si="3"/>
        <v>9.0537433396150058E-3</v>
      </c>
      <c r="C51">
        <f>B51/SUM($B$1:$B$51)</f>
        <v>9.2939186764742624E-4</v>
      </c>
      <c r="D51">
        <f t="shared" si="6"/>
        <v>0.98764509992482052</v>
      </c>
      <c r="E51">
        <f>B51/SUM($B$1:$B$51)</f>
        <v>9.2939186764742624E-4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31"/>
  <sheetViews>
    <sheetView workbookViewId="0">
      <selection activeCell="F24" sqref="F24"/>
    </sheetView>
  </sheetViews>
  <sheetFormatPr defaultRowHeight="15" x14ac:dyDescent="0.25"/>
  <cols>
    <col min="1" max="1" width="26.28515625" customWidth="1"/>
    <col min="2" max="2" width="12.5703125" bestFit="1" customWidth="1"/>
    <col min="3" max="3" width="12" bestFit="1" customWidth="1"/>
    <col min="4" max="4" width="8.85546875" bestFit="1" customWidth="1"/>
    <col min="5" max="5" width="16.140625" customWidth="1"/>
    <col min="6" max="6" width="10.7109375" bestFit="1" customWidth="1"/>
    <col min="7" max="7" width="9.42578125" customWidth="1"/>
    <col min="8" max="8" width="9.28515625" bestFit="1" customWidth="1"/>
    <col min="9" max="10" width="8.42578125" bestFit="1" customWidth="1"/>
    <col min="11" max="11" width="10.5703125" customWidth="1"/>
    <col min="13" max="13" width="10.5703125" customWidth="1"/>
  </cols>
  <sheetData>
    <row r="1" spans="1:15" x14ac:dyDescent="0.25">
      <c r="B1" s="54" t="s">
        <v>70</v>
      </c>
      <c r="C1" s="55"/>
      <c r="D1" s="56"/>
    </row>
    <row r="2" spans="1:15" ht="15.75" thickBot="1" x14ac:dyDescent="0.3">
      <c r="B2" s="7" t="s">
        <v>71</v>
      </c>
      <c r="C2" s="26" t="s">
        <v>72</v>
      </c>
      <c r="D2" s="27" t="s">
        <v>11</v>
      </c>
    </row>
    <row r="3" spans="1:15" x14ac:dyDescent="0.25">
      <c r="B3" s="30">
        <v>41</v>
      </c>
      <c r="C3" s="8">
        <v>42</v>
      </c>
      <c r="D3" s="22">
        <v>38</v>
      </c>
    </row>
    <row r="4" spans="1:15" x14ac:dyDescent="0.25">
      <c r="B4" s="30">
        <v>47</v>
      </c>
      <c r="C4" s="8">
        <v>48</v>
      </c>
      <c r="D4" s="22">
        <v>38</v>
      </c>
    </row>
    <row r="5" spans="1:15" x14ac:dyDescent="0.25">
      <c r="B5" s="30">
        <v>48</v>
      </c>
      <c r="C5" s="8">
        <v>49</v>
      </c>
      <c r="D5" s="22">
        <v>36</v>
      </c>
    </row>
    <row r="6" spans="1:15" x14ac:dyDescent="0.25">
      <c r="B6" s="30">
        <v>48</v>
      </c>
      <c r="C6" s="8">
        <v>50</v>
      </c>
      <c r="D6" s="22">
        <v>36</v>
      </c>
    </row>
    <row r="7" spans="1:15" ht="15.75" thickBot="1" x14ac:dyDescent="0.3">
      <c r="B7" s="7">
        <v>52</v>
      </c>
      <c r="C7" s="26">
        <v>57</v>
      </c>
      <c r="D7" s="27">
        <v>52</v>
      </c>
    </row>
    <row r="8" spans="1:15" ht="15.75" thickBot="1" x14ac:dyDescent="0.3">
      <c r="I8" s="8"/>
      <c r="J8" s="8"/>
      <c r="K8" s="8"/>
      <c r="L8" s="8"/>
      <c r="M8" s="8"/>
      <c r="N8" s="8"/>
      <c r="O8" s="8"/>
    </row>
    <row r="9" spans="1:15" x14ac:dyDescent="0.25">
      <c r="A9" s="6" t="s">
        <v>56</v>
      </c>
      <c r="B9" s="39"/>
      <c r="C9" s="39"/>
      <c r="D9" s="39"/>
      <c r="E9" s="39"/>
      <c r="F9" s="39"/>
      <c r="G9" s="43"/>
      <c r="I9" s="8"/>
      <c r="J9" s="8"/>
      <c r="K9" s="8"/>
      <c r="L9" s="8"/>
      <c r="M9" s="8"/>
      <c r="N9" s="8"/>
      <c r="O9" s="8"/>
    </row>
    <row r="10" spans="1:15" ht="15.75" thickBot="1" x14ac:dyDescent="0.3">
      <c r="A10" s="30" t="s">
        <v>57</v>
      </c>
      <c r="B10" s="8"/>
      <c r="C10" s="8"/>
      <c r="D10" s="8"/>
      <c r="E10" s="8"/>
      <c r="F10" s="8"/>
      <c r="G10" s="22"/>
      <c r="I10" s="8"/>
      <c r="J10" s="8"/>
      <c r="K10" s="8"/>
      <c r="L10" s="8"/>
      <c r="M10" s="8"/>
      <c r="N10" s="8"/>
      <c r="O10" s="8"/>
    </row>
    <row r="11" spans="1:15" x14ac:dyDescent="0.25">
      <c r="A11" s="57" t="s">
        <v>58</v>
      </c>
      <c r="B11" s="3" t="s">
        <v>59</v>
      </c>
      <c r="C11" s="3" t="s">
        <v>60</v>
      </c>
      <c r="D11" s="3" t="s">
        <v>61</v>
      </c>
      <c r="E11" s="3" t="s">
        <v>62</v>
      </c>
      <c r="F11" s="8"/>
      <c r="G11" s="22"/>
      <c r="I11" s="8"/>
      <c r="J11" s="8"/>
      <c r="K11" s="8"/>
      <c r="L11" s="8"/>
      <c r="M11" s="8"/>
      <c r="N11" s="8"/>
      <c r="O11" s="8"/>
    </row>
    <row r="12" spans="1:15" x14ac:dyDescent="0.25">
      <c r="A12" s="58" t="s">
        <v>71</v>
      </c>
      <c r="B12" s="1">
        <v>5</v>
      </c>
      <c r="C12" s="1">
        <v>236</v>
      </c>
      <c r="D12" s="1">
        <v>47.2</v>
      </c>
      <c r="E12" s="1">
        <v>15.7</v>
      </c>
      <c r="F12" s="8"/>
      <c r="G12" s="22"/>
      <c r="I12" s="94"/>
      <c r="J12" s="94"/>
      <c r="K12" s="94"/>
      <c r="L12" s="94"/>
      <c r="M12" s="94"/>
      <c r="N12" s="8"/>
      <c r="O12" s="8"/>
    </row>
    <row r="13" spans="1:15" x14ac:dyDescent="0.25">
      <c r="A13" s="58" t="s">
        <v>72</v>
      </c>
      <c r="B13" s="1">
        <v>5</v>
      </c>
      <c r="C13" s="1">
        <v>246</v>
      </c>
      <c r="D13" s="1">
        <v>49.2</v>
      </c>
      <c r="E13" s="1">
        <v>28.699999999999996</v>
      </c>
      <c r="F13" s="8"/>
      <c r="G13" s="22"/>
      <c r="I13" s="1"/>
      <c r="J13" s="1"/>
      <c r="K13" s="1"/>
      <c r="L13" s="1"/>
      <c r="M13" s="1"/>
      <c r="N13" s="8"/>
      <c r="O13" s="8"/>
    </row>
    <row r="14" spans="1:15" ht="15.75" thickBot="1" x14ac:dyDescent="0.3">
      <c r="A14" s="59" t="s">
        <v>11</v>
      </c>
      <c r="B14" s="2">
        <v>5</v>
      </c>
      <c r="C14" s="2">
        <v>200</v>
      </c>
      <c r="D14" s="2">
        <v>40</v>
      </c>
      <c r="E14" s="2">
        <v>46</v>
      </c>
      <c r="F14" s="8"/>
      <c r="G14" s="22"/>
      <c r="I14" s="1"/>
      <c r="J14" s="1"/>
      <c r="K14" s="1"/>
      <c r="L14" s="1"/>
      <c r="M14" s="1"/>
      <c r="N14" s="8"/>
      <c r="O14" s="8"/>
    </row>
    <row r="15" spans="1:15" ht="15.75" thickBot="1" x14ac:dyDescent="0.3">
      <c r="A15" s="30" t="s">
        <v>63</v>
      </c>
      <c r="B15" s="8"/>
      <c r="C15" s="8"/>
      <c r="D15" s="8"/>
      <c r="E15" s="8"/>
      <c r="F15" s="8"/>
      <c r="G15" s="22"/>
      <c r="I15" s="1"/>
      <c r="J15" s="1"/>
      <c r="K15" s="1"/>
      <c r="L15" s="1"/>
      <c r="M15" s="1"/>
      <c r="N15" s="8"/>
      <c r="O15" s="8"/>
    </row>
    <row r="16" spans="1:15" x14ac:dyDescent="0.25">
      <c r="A16" s="57" t="s">
        <v>64</v>
      </c>
      <c r="B16" s="3" t="s">
        <v>0</v>
      </c>
      <c r="C16" s="3" t="s">
        <v>1</v>
      </c>
      <c r="D16" s="3" t="s">
        <v>2</v>
      </c>
      <c r="E16" s="3" t="s">
        <v>3</v>
      </c>
      <c r="F16" s="3" t="s">
        <v>65</v>
      </c>
      <c r="G16" s="60" t="s">
        <v>66</v>
      </c>
      <c r="I16" s="8"/>
      <c r="J16" s="8"/>
      <c r="K16" s="8"/>
      <c r="L16" s="8"/>
      <c r="M16" s="8"/>
      <c r="N16" s="8"/>
      <c r="O16" s="8"/>
    </row>
    <row r="17" spans="1:15" x14ac:dyDescent="0.25">
      <c r="A17" s="58" t="s">
        <v>67</v>
      </c>
      <c r="B17" s="91">
        <v>234.13333333333327</v>
      </c>
      <c r="C17" s="1">
        <v>2</v>
      </c>
      <c r="D17" s="91">
        <v>117.06666666666663</v>
      </c>
      <c r="E17" s="65">
        <v>3.884955752212389</v>
      </c>
      <c r="F17" s="65">
        <v>5.0010261391875643E-2</v>
      </c>
      <c r="G17" s="66">
        <v>3.8852938346523942</v>
      </c>
      <c r="I17" s="8"/>
      <c r="J17" s="8"/>
      <c r="K17" s="8"/>
      <c r="L17" s="8"/>
      <c r="M17" s="8"/>
      <c r="N17" s="8"/>
      <c r="O17" s="8"/>
    </row>
    <row r="18" spans="1:15" x14ac:dyDescent="0.25">
      <c r="A18" s="58" t="s">
        <v>68</v>
      </c>
      <c r="B18" s="1">
        <v>361.59999999999997</v>
      </c>
      <c r="C18" s="1">
        <v>12</v>
      </c>
      <c r="D18" s="90">
        <v>30.133333333333329</v>
      </c>
      <c r="E18" s="1"/>
      <c r="F18" s="1"/>
      <c r="G18" s="61"/>
      <c r="I18" s="8"/>
      <c r="J18" s="8"/>
      <c r="K18" s="8"/>
      <c r="L18" s="8"/>
      <c r="M18" s="8"/>
      <c r="N18" s="8"/>
      <c r="O18" s="8"/>
    </row>
    <row r="19" spans="1:15" x14ac:dyDescent="0.25">
      <c r="A19" s="58"/>
      <c r="B19" s="1"/>
      <c r="C19" s="1"/>
      <c r="D19" s="1"/>
      <c r="E19" s="1"/>
      <c r="F19" s="1"/>
      <c r="G19" s="61"/>
      <c r="I19" s="94"/>
      <c r="J19" s="94"/>
      <c r="K19" s="94"/>
      <c r="L19" s="94"/>
      <c r="M19" s="94"/>
      <c r="N19" s="94"/>
      <c r="O19" s="94"/>
    </row>
    <row r="20" spans="1:15" ht="15.75" thickBot="1" x14ac:dyDescent="0.3">
      <c r="A20" s="59" t="s">
        <v>69</v>
      </c>
      <c r="B20" s="69">
        <v>595.73333333333323</v>
      </c>
      <c r="C20" s="2">
        <v>14</v>
      </c>
      <c r="D20" s="2"/>
      <c r="E20" s="2"/>
      <c r="F20" s="2"/>
      <c r="G20" s="62"/>
      <c r="I20" s="1"/>
      <c r="J20" s="91"/>
      <c r="K20" s="1"/>
      <c r="L20" s="91"/>
      <c r="M20" s="65"/>
      <c r="N20" s="65"/>
      <c r="O20" s="65"/>
    </row>
    <row r="21" spans="1:15" ht="15.75" thickBot="1" x14ac:dyDescent="0.3">
      <c r="I21" s="1"/>
      <c r="J21" s="1"/>
      <c r="K21" s="1"/>
      <c r="L21" s="90"/>
      <c r="M21" s="1"/>
      <c r="N21" s="1"/>
      <c r="O21" s="1"/>
    </row>
    <row r="22" spans="1:15" ht="46.5" x14ac:dyDescent="0.35">
      <c r="A22" s="28" t="s">
        <v>73</v>
      </c>
      <c r="B22" s="51" t="s">
        <v>96</v>
      </c>
      <c r="C22" s="51"/>
      <c r="D22" s="51"/>
      <c r="E22" s="52" t="s">
        <v>97</v>
      </c>
      <c r="F22" s="70" t="s">
        <v>13</v>
      </c>
      <c r="G22" s="20" t="s">
        <v>81</v>
      </c>
      <c r="I22" s="1"/>
      <c r="J22" s="1"/>
      <c r="K22" s="1"/>
      <c r="L22" s="1"/>
      <c r="M22" s="1"/>
      <c r="N22" s="1"/>
      <c r="O22" s="1"/>
    </row>
    <row r="23" spans="1:15" ht="15.75" thickBot="1" x14ac:dyDescent="0.3">
      <c r="A23" s="30"/>
      <c r="B23" s="53" t="s">
        <v>78</v>
      </c>
      <c r="C23" s="53" t="s">
        <v>79</v>
      </c>
      <c r="D23" s="53" t="s">
        <v>80</v>
      </c>
      <c r="E23" s="8"/>
      <c r="F23" s="8"/>
      <c r="G23" s="22"/>
      <c r="I23" s="1"/>
      <c r="J23" s="65"/>
      <c r="K23" s="1"/>
      <c r="L23" s="1"/>
      <c r="M23" s="1"/>
      <c r="N23" s="1"/>
      <c r="O23" s="1"/>
    </row>
    <row r="24" spans="1:15" x14ac:dyDescent="0.25">
      <c r="A24" s="23" t="s">
        <v>74</v>
      </c>
      <c r="B24" s="6">
        <v>1</v>
      </c>
      <c r="C24" s="39">
        <v>-1</v>
      </c>
      <c r="D24" s="43">
        <v>0</v>
      </c>
      <c r="E24" s="67">
        <f>SQRT($D$18*(B24^2/$B$12+C24^2/$B$13+D24^2/$B$14))</f>
        <v>3.4717910843444098</v>
      </c>
      <c r="F24" s="67">
        <f>($D$12*B24+$D$13*C24+$D$14*D24)/E24</f>
        <v>-0.57607152948192641</v>
      </c>
      <c r="G24" s="63">
        <f>SQRT($C$17*(_xlfn.F.INV(0.95,$C$17,$C$18)))</f>
        <v>2.7875773835545417</v>
      </c>
      <c r="I24" s="8"/>
      <c r="J24" s="8"/>
      <c r="K24" s="8"/>
      <c r="L24" s="8"/>
      <c r="M24" s="8"/>
      <c r="N24" s="8"/>
      <c r="O24" s="8"/>
    </row>
    <row r="25" spans="1:15" x14ac:dyDescent="0.25">
      <c r="A25" s="23" t="s">
        <v>75</v>
      </c>
      <c r="B25" s="30">
        <v>1</v>
      </c>
      <c r="C25" s="8">
        <v>0</v>
      </c>
      <c r="D25" s="22">
        <v>-1</v>
      </c>
      <c r="E25" s="67">
        <f>SQRT($D$18*(B25^2/$B$12+C25^2/$B$13+D25^2/$B$14))</f>
        <v>3.4717910843444098</v>
      </c>
      <c r="F25" s="67">
        <f>($D$12*B25+$D$13*C25+$D$14*D25)/E25</f>
        <v>2.073857506134936</v>
      </c>
      <c r="G25" s="63">
        <f>SQRT($C$17*(_xlfn.F.INV(0.95,$C$17,$C$18)))</f>
        <v>2.7875773835545417</v>
      </c>
      <c r="I25" s="8"/>
      <c r="J25" s="8"/>
      <c r="K25" s="8"/>
      <c r="L25" s="8"/>
      <c r="M25" s="8"/>
      <c r="N25" s="8"/>
      <c r="O25" s="8"/>
    </row>
    <row r="26" spans="1:15" x14ac:dyDescent="0.25">
      <c r="A26" s="23" t="s">
        <v>76</v>
      </c>
      <c r="B26" s="30">
        <v>0</v>
      </c>
      <c r="C26" s="8">
        <v>1</v>
      </c>
      <c r="D26" s="22">
        <v>-1</v>
      </c>
      <c r="E26" s="67">
        <f>SQRT($D$18*(B26^2/$B$12+C26^2/$B$13+D26^2/$B$14))</f>
        <v>3.4717910843444098</v>
      </c>
      <c r="F26" s="67">
        <f>($D$12*B26+$D$13*C26+$D$14*D26)/E26</f>
        <v>2.6499290356168625</v>
      </c>
      <c r="G26" s="63">
        <f>SQRT($C$17*(_xlfn.F.INV(0.95,$C$17,$C$18)))</f>
        <v>2.7875773835545417</v>
      </c>
      <c r="I26" s="8"/>
      <c r="J26" s="8"/>
      <c r="K26" s="8"/>
      <c r="L26" s="8"/>
      <c r="M26" s="8"/>
      <c r="N26" s="8"/>
      <c r="O26" s="8"/>
    </row>
    <row r="27" spans="1:15" ht="15.75" thickBot="1" x14ac:dyDescent="0.3">
      <c r="A27" s="25" t="s">
        <v>77</v>
      </c>
      <c r="B27" s="49">
        <v>0.5</v>
      </c>
      <c r="C27" s="50">
        <v>0.5</v>
      </c>
      <c r="D27" s="27">
        <v>-1</v>
      </c>
      <c r="E27" s="87">
        <f>SQRT($D$18*(B27^2/$B$12+C27^2/$B$13+D27^2/$B$14))</f>
        <v>3.0066592756745818</v>
      </c>
      <c r="F27" s="68">
        <f>($D$12*B27+$D$13*C27+$D$14*D27)/E27</f>
        <v>2.7272794314747322</v>
      </c>
      <c r="G27" s="64">
        <f>SQRT($C$17*(_xlfn.F.INV(0.95,$C$17,$C$18)))</f>
        <v>2.7875773835545417</v>
      </c>
    </row>
    <row r="31" spans="1:15" x14ac:dyDescent="0.25">
      <c r="F31" s="4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16"/>
  <sheetViews>
    <sheetView workbookViewId="0">
      <selection activeCell="H19" sqref="H19"/>
    </sheetView>
  </sheetViews>
  <sheetFormatPr defaultRowHeight="15" x14ac:dyDescent="0.25"/>
  <cols>
    <col min="1" max="1" width="31.5703125" bestFit="1" customWidth="1"/>
    <col min="5" max="5" width="16.42578125" customWidth="1"/>
  </cols>
  <sheetData>
    <row r="1" spans="1:5" x14ac:dyDescent="0.25">
      <c r="A1" s="28" t="s">
        <v>98</v>
      </c>
      <c r="B1" s="51" t="s">
        <v>96</v>
      </c>
      <c r="C1" s="51"/>
      <c r="D1" s="51"/>
    </row>
    <row r="2" spans="1:5" ht="30.75" thickBot="1" x14ac:dyDescent="0.3">
      <c r="A2" s="30"/>
      <c r="B2" s="53" t="s">
        <v>78</v>
      </c>
      <c r="C2" s="53" t="s">
        <v>79</v>
      </c>
      <c r="D2" s="53" t="s">
        <v>80</v>
      </c>
      <c r="E2" s="72" t="s">
        <v>82</v>
      </c>
    </row>
    <row r="3" spans="1:5" x14ac:dyDescent="0.25">
      <c r="A3" s="23" t="s">
        <v>83</v>
      </c>
      <c r="B3" s="6">
        <v>1</v>
      </c>
      <c r="C3" s="39">
        <v>-1</v>
      </c>
      <c r="D3" s="43">
        <v>0</v>
      </c>
      <c r="E3" s="12">
        <f>SUM(B3:D3)</f>
        <v>0</v>
      </c>
    </row>
    <row r="4" spans="1:5" x14ac:dyDescent="0.25">
      <c r="A4" s="23" t="s">
        <v>84</v>
      </c>
      <c r="B4" s="30">
        <v>1</v>
      </c>
      <c r="C4" s="8">
        <v>0</v>
      </c>
      <c r="D4" s="22">
        <v>-1</v>
      </c>
      <c r="E4" s="32">
        <f>SUM(B4:D4)</f>
        <v>0</v>
      </c>
    </row>
    <row r="5" spans="1:5" x14ac:dyDescent="0.25">
      <c r="A5" s="23" t="s">
        <v>85</v>
      </c>
      <c r="B5" s="30">
        <v>0</v>
      </c>
      <c r="C5" s="8">
        <v>1</v>
      </c>
      <c r="D5" s="22">
        <v>-1</v>
      </c>
      <c r="E5" s="32">
        <f>SUM(B5:D5)</f>
        <v>0</v>
      </c>
    </row>
    <row r="6" spans="1:5" ht="15.75" thickBot="1" x14ac:dyDescent="0.3">
      <c r="A6" s="71" t="s">
        <v>86</v>
      </c>
      <c r="B6" s="49">
        <v>0.5</v>
      </c>
      <c r="C6" s="50">
        <v>0.5</v>
      </c>
      <c r="D6" s="27">
        <v>-1</v>
      </c>
      <c r="E6" s="13">
        <f>SUM(B6:D6)</f>
        <v>0</v>
      </c>
    </row>
    <row r="8" spans="1:5" ht="15.75" thickBot="1" x14ac:dyDescent="0.3">
      <c r="A8" s="72" t="s">
        <v>99</v>
      </c>
      <c r="E8" s="72" t="s">
        <v>93</v>
      </c>
    </row>
    <row r="9" spans="1:5" x14ac:dyDescent="0.25">
      <c r="A9" s="71" t="s">
        <v>87</v>
      </c>
      <c r="B9" s="74">
        <f>B3*B4</f>
        <v>1</v>
      </c>
      <c r="C9" s="75">
        <f>C3*C4</f>
        <v>0</v>
      </c>
      <c r="D9" s="76">
        <f>D3*D4</f>
        <v>0</v>
      </c>
      <c r="E9" s="12">
        <f t="shared" ref="E9:E14" si="0">SUM(B9:D9)</f>
        <v>1</v>
      </c>
    </row>
    <row r="10" spans="1:5" x14ac:dyDescent="0.25">
      <c r="A10" s="71" t="s">
        <v>88</v>
      </c>
      <c r="B10" s="77">
        <f>B3*B5</f>
        <v>0</v>
      </c>
      <c r="C10" s="47">
        <f>C3*C5</f>
        <v>-1</v>
      </c>
      <c r="D10" s="78">
        <f>D3*D5</f>
        <v>0</v>
      </c>
      <c r="E10" s="32">
        <f t="shared" si="0"/>
        <v>-1</v>
      </c>
    </row>
    <row r="11" spans="1:5" x14ac:dyDescent="0.25">
      <c r="A11" s="71" t="s">
        <v>89</v>
      </c>
      <c r="B11" s="79">
        <f>B3*B6</f>
        <v>0.5</v>
      </c>
      <c r="C11" s="80">
        <f>C3*C6</f>
        <v>-0.5</v>
      </c>
      <c r="D11" s="81">
        <f>D3*D6</f>
        <v>0</v>
      </c>
      <c r="E11" s="32">
        <f t="shared" si="0"/>
        <v>0</v>
      </c>
    </row>
    <row r="12" spans="1:5" x14ac:dyDescent="0.25">
      <c r="A12" s="71" t="s">
        <v>90</v>
      </c>
      <c r="B12" s="77">
        <f>B4*B5</f>
        <v>0</v>
      </c>
      <c r="C12" s="47">
        <f>C4*C5</f>
        <v>0</v>
      </c>
      <c r="D12" s="78">
        <f>D4*D5</f>
        <v>1</v>
      </c>
      <c r="E12" s="32">
        <f t="shared" si="0"/>
        <v>1</v>
      </c>
    </row>
    <row r="13" spans="1:5" x14ac:dyDescent="0.25">
      <c r="A13" s="71" t="s">
        <v>91</v>
      </c>
      <c r="B13" s="79">
        <f>B4*B6</f>
        <v>0.5</v>
      </c>
      <c r="C13" s="82">
        <f>C4*C6</f>
        <v>0</v>
      </c>
      <c r="D13" s="81">
        <f>D4*D6</f>
        <v>1</v>
      </c>
      <c r="E13" s="32">
        <f t="shared" si="0"/>
        <v>1.5</v>
      </c>
    </row>
    <row r="14" spans="1:5" ht="15.75" thickBot="1" x14ac:dyDescent="0.3">
      <c r="A14" s="71" t="s">
        <v>92</v>
      </c>
      <c r="B14" s="83">
        <f>B5*B6</f>
        <v>0</v>
      </c>
      <c r="C14" s="84">
        <f>C5*C6</f>
        <v>0.5</v>
      </c>
      <c r="D14" s="85">
        <f>D5*D6</f>
        <v>1</v>
      </c>
      <c r="E14" s="13">
        <f t="shared" si="0"/>
        <v>1.5</v>
      </c>
    </row>
    <row r="15" spans="1:5" x14ac:dyDescent="0.25">
      <c r="A15" s="71"/>
      <c r="B15" s="73"/>
    </row>
    <row r="16" spans="1:5" x14ac:dyDescent="0.25">
      <c r="A16" s="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Rys 10.1</vt:lpstr>
      <vt:lpstr>Rys 10.2</vt:lpstr>
      <vt:lpstr>Rys 10.3</vt:lpstr>
      <vt:lpstr>Rys 10.4</vt:lpstr>
      <vt:lpstr>Rys 10.5</vt:lpstr>
      <vt:lpstr>Rys 10.7</vt:lpstr>
      <vt:lpstr>Rys 10.8</vt:lpstr>
      <vt:lpstr>Rys 10.9</vt:lpstr>
      <vt:lpstr>Rys 10.10</vt:lpstr>
      <vt:lpstr>Rys 10.11</vt:lpstr>
      <vt:lpstr>Dowód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Maja</cp:lastModifiedBy>
  <cp:lastPrinted>2011-10-05T08:05:14Z</cp:lastPrinted>
  <dcterms:created xsi:type="dcterms:W3CDTF">2010-09-02T22:00:34Z</dcterms:created>
  <dcterms:modified xsi:type="dcterms:W3CDTF">2011-12-28T19:30:31Z</dcterms:modified>
</cp:coreProperties>
</file>