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C14D0691-FE94-4968-A98E-F7B3C4870FA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Jedna cena" sheetId="1" r:id="rId1"/>
    <sheet name="Upust ilościowy 1" sheetId="2" r:id="rId2"/>
    <sheet name="Upust ilościowy 2" sheetId="5" r:id="rId3"/>
    <sheet name="Dwuczęściowa taryfa" sheetId="6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ena">'Jedna cena'!$D$8</definedName>
    <definedName name="Cena_stała">'Dwuczęściowa taryfa'!$F$2</definedName>
    <definedName name="Cena_zmienna">'Dwuczęściowa taryfa'!$F$3</definedName>
    <definedName name="Dane" localSheetId="3">'Dwuczęściowa taryfa'!$D$5:$G$25</definedName>
    <definedName name="Dane" localSheetId="2">'Upust ilościowy 2'!$D$5:$G$25</definedName>
    <definedName name="Dane">'Upust ilościowy 1'!$D$5:$G$25</definedName>
    <definedName name="HP" localSheetId="3">'Dwuczęściowa taryfa'!$F$2</definedName>
    <definedName name="HP" localSheetId="2">'Upust ilościowy 2'!$F$2</definedName>
    <definedName name="HP">'Upust ilościowy 1'!$F$2</definedName>
    <definedName name="Koszt_zmienny">'Jedna cena'!$D$10</definedName>
    <definedName name="LP" localSheetId="3">'Dwuczęściowa taryfa'!$F$3</definedName>
    <definedName name="LP" localSheetId="2">'Upust ilościowy 2'!$F$3</definedName>
    <definedName name="LP">'Upust ilościowy 1'!$F$3</definedName>
    <definedName name="Pkt_odcięcia" localSheetId="2">'Upust ilościowy 2'!$F$1</definedName>
    <definedName name="Pkt_odcięcia">'Upust ilościowy 1'!$F$1</definedName>
    <definedName name="Popyt">'Jedna cena'!$D$9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3" hidden="1">'Dwuczęściowa taryfa'!$F$2:$F$3</definedName>
    <definedName name="solver_adj" localSheetId="0" hidden="1">'Jedna cena'!$D$8</definedName>
    <definedName name="solver_adj" localSheetId="1" hidden="1">'Upust ilościowy 1'!$F$1:$F$3</definedName>
    <definedName name="solver_adj" localSheetId="2" hidden="1">'Upust ilościowy 2'!$F$1:$F$3</definedName>
    <definedName name="solver_cvg" localSheetId="3" hidden="1">0.0001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3" hidden="1">3</definedName>
    <definedName name="solver_eng" localSheetId="0" hidden="1">1</definedName>
    <definedName name="solver_eng" localSheetId="1" hidden="1">3</definedName>
    <definedName name="solver_eng" localSheetId="2" hidden="1">3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bd" localSheetId="3" hidden="1">2</definedName>
    <definedName name="solver_ibd" localSheetId="0" hidden="1">2</definedName>
    <definedName name="solver_ibd" localSheetId="1" hidden="1">2</definedName>
    <definedName name="solver_ibd" localSheetId="2" hidden="1">2</definedName>
    <definedName name="solver_itr" localSheetId="3" hidden="1">100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3" hidden="1">'Dwuczęściowa taryfa'!$F$2:$F$3</definedName>
    <definedName name="solver_lhs1" localSheetId="0" hidden="1">'Jedna cena'!$D$8</definedName>
    <definedName name="solver_lhs1" localSheetId="1" hidden="1">'Upust ilościowy 1'!$F$2:$F$3</definedName>
    <definedName name="solver_lhs1" localSheetId="2" hidden="1">'Upust ilościowy 2'!$F$2:$F$3</definedName>
    <definedName name="solver_lhs2" localSheetId="3" hidden="1">'Dwuczęściowa taryfa'!$F$2:$F$3</definedName>
    <definedName name="solver_lhs2" localSheetId="1" hidden="1">'Upust ilościowy 1'!$F$2:$F$3</definedName>
    <definedName name="solver_lhs2" localSheetId="2" hidden="1">'Upust ilościowy 2'!$F$2:$F$3</definedName>
    <definedName name="solver_lhs3" localSheetId="3" hidden="1">'Dwuczęściowa taryfa'!$F$1</definedName>
    <definedName name="solver_lhs3" localSheetId="1" hidden="1">'Upust ilościowy 1'!$F$1</definedName>
    <definedName name="solver_lhs3" localSheetId="2" hidden="1">'Upust ilościowy 2'!$F$1</definedName>
    <definedName name="solver_lhs4" localSheetId="3" hidden="1">'Dwuczęściowa taryfa'!$F$1</definedName>
    <definedName name="solver_lhs4" localSheetId="1" hidden="1">'Upust ilościowy 1'!$F$1</definedName>
    <definedName name="solver_lhs4" localSheetId="2" hidden="1">'Upust ilościowy 2'!$F$1</definedName>
    <definedName name="solver_lhs5" localSheetId="3" hidden="1">'Dwuczęściowa taryfa'!$F$1</definedName>
    <definedName name="solver_lhs5" localSheetId="1" hidden="1">'Upust ilościowy 1'!$F$1</definedName>
    <definedName name="solver_lhs5" localSheetId="2" hidden="1">'Upust ilościowy 2'!$F$1</definedName>
    <definedName name="solver_lin" localSheetId="3" hidden="1">2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va" localSheetId="0" hidden="1">2</definedName>
    <definedName name="solver_mip" localSheetId="3" hidden="1">5000</definedName>
    <definedName name="solver_mip" localSheetId="0" hidden="1">5000</definedName>
    <definedName name="solver_mip" localSheetId="1" hidden="1">5000</definedName>
    <definedName name="solver_mip" localSheetId="2" hidden="1">5000</definedName>
    <definedName name="solver_mni" localSheetId="3" hidden="1">30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3" hidden="1">0.25</definedName>
    <definedName name="solver_mrt" localSheetId="0" hidden="1">0.075</definedName>
    <definedName name="solver_mrt" localSheetId="1" hidden="1">0.5</definedName>
    <definedName name="solver_mrt" localSheetId="2" hidden="1">0.5</definedName>
    <definedName name="solver_msl" localSheetId="3" hidden="1">2</definedName>
    <definedName name="solver_msl" localSheetId="1" hidden="1">2</definedName>
    <definedName name="solver_msl" localSheetId="2" hidden="1">2</definedName>
    <definedName name="solver_neg" localSheetId="3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od" localSheetId="3" hidden="1">5000</definedName>
    <definedName name="solver_nod" localSheetId="0" hidden="1">5000</definedName>
    <definedName name="solver_nod" localSheetId="1" hidden="1">5000</definedName>
    <definedName name="solver_nod" localSheetId="2" hidden="1">5000</definedName>
    <definedName name="solver_num" localSheetId="3" hidden="1">2</definedName>
    <definedName name="solver_num" localSheetId="0" hidden="1">1</definedName>
    <definedName name="solver_num" localSheetId="1" hidden="1">5</definedName>
    <definedName name="solver_num" localSheetId="2" hidden="1">5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fx" localSheetId="3" hidden="1">2</definedName>
    <definedName name="solver_ofx" localSheetId="0" hidden="1">2</definedName>
    <definedName name="solver_ofx" localSheetId="1" hidden="1">2</definedName>
    <definedName name="solver_ofx" localSheetId="2" hidden="1">2</definedName>
    <definedName name="solver_opt" localSheetId="3" hidden="1">'Dwuczęściowa taryfa'!$J$6</definedName>
    <definedName name="solver_opt" localSheetId="0" hidden="1">'Jedna cena'!$D$12</definedName>
    <definedName name="solver_opt" localSheetId="1" hidden="1">'Upust ilościowy 1'!$J$6</definedName>
    <definedName name="solver_opt" localSheetId="2" hidden="1">'Upust ilościowy 2'!$J$6</definedName>
    <definedName name="solver_piv" localSheetId="0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o" localSheetId="3" hidden="1">2</definedName>
    <definedName name="solver_pro" localSheetId="0" hidden="1">2</definedName>
    <definedName name="solver_pro" localSheetId="1" hidden="1">2</definedName>
    <definedName name="solver_pro" localSheetId="2" hidden="1">2</definedName>
    <definedName name="solver_rbv" localSheetId="3" hidden="1">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d" localSheetId="0" hidden="1">0.000001</definedName>
    <definedName name="solver_rel1" localSheetId="3" hidden="1">1</definedName>
    <definedName name="solver_rel1" localSheetId="0" hidden="1">3</definedName>
    <definedName name="solver_rel1" localSheetId="1" hidden="1">1</definedName>
    <definedName name="solver_rel1" localSheetId="2" hidden="1">1</definedName>
    <definedName name="solver_rel2" localSheetId="3" hidden="1">3</definedName>
    <definedName name="solver_rel2" localSheetId="1" hidden="1">3</definedName>
    <definedName name="solver_rel2" localSheetId="2" hidden="1">3</definedName>
    <definedName name="solver_rel3" localSheetId="3" hidden="1">1</definedName>
    <definedName name="solver_rel3" localSheetId="1" hidden="1">1</definedName>
    <definedName name="solver_rel3" localSheetId="2" hidden="1">1</definedName>
    <definedName name="solver_rel4" localSheetId="3" hidden="1">4</definedName>
    <definedName name="solver_rel4" localSheetId="1" hidden="1">4</definedName>
    <definedName name="solver_rel4" localSheetId="2" hidden="1">4</definedName>
    <definedName name="solver_rel5" localSheetId="3" hidden="1">3</definedName>
    <definedName name="solver_rel5" localSheetId="1" hidden="1">3</definedName>
    <definedName name="solver_rel5" localSheetId="2" hidden="1">3</definedName>
    <definedName name="solver_reo" localSheetId="3" hidden="1">2</definedName>
    <definedName name="solver_reo" localSheetId="0" hidden="1">2</definedName>
    <definedName name="solver_reo" localSheetId="1" hidden="1">2</definedName>
    <definedName name="solver_reo" localSheetId="2" hidden="1">2</definedName>
    <definedName name="solver_rep" localSheetId="3" hidden="1">2</definedName>
    <definedName name="solver_rep" localSheetId="0" hidden="1">2</definedName>
    <definedName name="solver_rep" localSheetId="1" hidden="1">2</definedName>
    <definedName name="solver_rep" localSheetId="2" hidden="1">2</definedName>
    <definedName name="solver_rhs1" localSheetId="3" hidden="1">100</definedName>
    <definedName name="solver_rhs1" localSheetId="0" hidden="1">0</definedName>
    <definedName name="solver_rhs1" localSheetId="1" hidden="1">20</definedName>
    <definedName name="solver_rhs1" localSheetId="2" hidden="1">20</definedName>
    <definedName name="solver_rhs2" localSheetId="3" hidden="1">0</definedName>
    <definedName name="solver_rhs2" localSheetId="1" hidden="1">0</definedName>
    <definedName name="solver_rhs2" localSheetId="2" hidden="1">0</definedName>
    <definedName name="solver_rhs3" localSheetId="3" hidden="1">20</definedName>
    <definedName name="solver_rhs3" localSheetId="1" hidden="1">20</definedName>
    <definedName name="solver_rhs3" localSheetId="2" hidden="1">20</definedName>
    <definedName name="solver_rhs4" localSheetId="3" hidden="1">integer</definedName>
    <definedName name="solver_rhs4" localSheetId="1" hidden="1">całkowita</definedName>
    <definedName name="solver_rhs4" localSheetId="2" hidden="1">całkowita</definedName>
    <definedName name="solver_rhs5" localSheetId="3" hidden="1">1</definedName>
    <definedName name="solver_rhs5" localSheetId="1" hidden="1">1</definedName>
    <definedName name="solver_rhs5" localSheetId="2" hidden="1">1</definedName>
    <definedName name="solver_rlx" localSheetId="3" hidden="1">2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3" hidden="1">0</definedName>
    <definedName name="solver_rsd" localSheetId="1" hidden="1">0</definedName>
    <definedName name="solver_rsd" localSheetId="2" hidden="1">0</definedName>
    <definedName name="solver_scl" localSheetId="3" hidden="1">2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3" hidden="1">100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td" localSheetId="3" hidden="1">0</definedName>
    <definedName name="solver_std" localSheetId="0" hidden="1">1</definedName>
    <definedName name="solver_std" localSheetId="1" hidden="1">0</definedName>
    <definedName name="solver_std" localSheetId="2" hidden="1">0</definedName>
    <definedName name="solver_tim" localSheetId="3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3" hidden="1">0.0005</definedName>
    <definedName name="solver_tol" localSheetId="0" hidden="1">0.05</definedName>
    <definedName name="solver_tol" localSheetId="1" hidden="1">0.0005</definedName>
    <definedName name="solver_tol" localSheetId="2" hidden="1">0.0005</definedName>
    <definedName name="solver_typ" localSheetId="3" hidden="1">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3" hidden="1">3</definedName>
    <definedName name="solver_ver" localSheetId="0" hidden="1">2</definedName>
    <definedName name="solver_ver" localSheetId="1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6" l="1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I2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H6" i="2"/>
  <c r="D12" i="1"/>
  <c r="E25" i="6"/>
  <c r="E25" i="5"/>
  <c r="E25" i="2"/>
  <c r="E6" i="6"/>
  <c r="F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6" i="5"/>
  <c r="F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F6" i="2"/>
  <c r="F7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D9" i="1"/>
  <c r="H6" i="5"/>
  <c r="F7" i="5"/>
  <c r="F8" i="2"/>
  <c r="H7" i="2"/>
  <c r="F7" i="6"/>
  <c r="H6" i="6"/>
  <c r="F8" i="5"/>
  <c r="H7" i="5"/>
  <c r="H8" i="2"/>
  <c r="F9" i="2"/>
  <c r="F8" i="6"/>
  <c r="H7" i="6"/>
  <c r="H8" i="6"/>
  <c r="F9" i="6"/>
  <c r="H9" i="2"/>
  <c r="F10" i="2"/>
  <c r="F9" i="5"/>
  <c r="H8" i="5"/>
  <c r="F10" i="6"/>
  <c r="H9" i="6"/>
  <c r="F10" i="5"/>
  <c r="H9" i="5"/>
  <c r="F11" i="2"/>
  <c r="H10" i="2"/>
  <c r="H10" i="5"/>
  <c r="F11" i="5"/>
  <c r="H11" i="2"/>
  <c r="F12" i="2"/>
  <c r="F11" i="6"/>
  <c r="H10" i="6"/>
  <c r="F12" i="6"/>
  <c r="H11" i="6"/>
  <c r="H11" i="5"/>
  <c r="F12" i="5"/>
  <c r="H12" i="2"/>
  <c r="F13" i="2"/>
  <c r="F13" i="5"/>
  <c r="H12" i="5"/>
  <c r="H13" i="2"/>
  <c r="F14" i="2"/>
  <c r="F13" i="6"/>
  <c r="H12" i="6"/>
  <c r="F15" i="2"/>
  <c r="H14" i="2"/>
  <c r="F14" i="6"/>
  <c r="H13" i="6"/>
  <c r="H13" i="5"/>
  <c r="F14" i="5"/>
  <c r="F15" i="6"/>
  <c r="H14" i="6"/>
  <c r="H14" i="5"/>
  <c r="F15" i="5"/>
  <c r="F16" i="2"/>
  <c r="H15" i="2"/>
  <c r="H15" i="5"/>
  <c r="F16" i="5"/>
  <c r="H16" i="2"/>
  <c r="F17" i="2"/>
  <c r="H15" i="6"/>
  <c r="F16" i="6"/>
  <c r="H17" i="2"/>
  <c r="F18" i="2"/>
  <c r="F17" i="6"/>
  <c r="H16" i="6"/>
  <c r="H16" i="5"/>
  <c r="F17" i="5"/>
  <c r="F18" i="6"/>
  <c r="H17" i="6"/>
  <c r="F19" i="2"/>
  <c r="H18" i="2"/>
  <c r="F18" i="5"/>
  <c r="H17" i="5"/>
  <c r="H19" i="2"/>
  <c r="F20" i="2"/>
  <c r="H18" i="5"/>
  <c r="F19" i="5"/>
  <c r="H18" i="6"/>
  <c r="F19" i="6"/>
  <c r="H19" i="6"/>
  <c r="F20" i="6"/>
  <c r="F20" i="5"/>
  <c r="H19" i="5"/>
  <c r="F21" i="2"/>
  <c r="H20" i="2"/>
  <c r="F21" i="6"/>
  <c r="H20" i="6"/>
  <c r="H20" i="5"/>
  <c r="F21" i="5"/>
  <c r="F22" i="2"/>
  <c r="H21" i="2"/>
  <c r="H21" i="5"/>
  <c r="F22" i="5"/>
  <c r="F23" i="2"/>
  <c r="H22" i="2"/>
  <c r="H21" i="6"/>
  <c r="F22" i="6"/>
  <c r="H22" i="6"/>
  <c r="F23" i="6"/>
  <c r="F24" i="2"/>
  <c r="H23" i="2"/>
  <c r="F23" i="5"/>
  <c r="H22" i="5"/>
  <c r="F24" i="6"/>
  <c r="H23" i="6"/>
  <c r="H24" i="2"/>
  <c r="F25" i="2"/>
  <c r="H25" i="2"/>
  <c r="H4" i="2"/>
  <c r="I1" i="2"/>
  <c r="I2" i="2"/>
  <c r="H23" i="5"/>
  <c r="F24" i="5"/>
  <c r="I3" i="2"/>
  <c r="J6" i="2"/>
  <c r="F25" i="5"/>
  <c r="H25" i="5"/>
  <c r="H24" i="5"/>
  <c r="F25" i="6"/>
  <c r="H25" i="6"/>
  <c r="H24" i="6"/>
  <c r="H4" i="5"/>
  <c r="I1" i="5"/>
  <c r="H4" i="6"/>
  <c r="I1" i="6"/>
  <c r="I3" i="6"/>
  <c r="I3" i="5"/>
  <c r="J6" i="6"/>
  <c r="J6" i="5"/>
</calcChain>
</file>

<file path=xl/sharedStrings.xml><?xml version="1.0" encoding="utf-8"?>
<sst xmlns="http://schemas.openxmlformats.org/spreadsheetml/2006/main" count="48" uniqueCount="20">
  <si>
    <t>HP</t>
  </si>
  <si>
    <t>LP</t>
  </si>
  <si>
    <t>Cena</t>
  </si>
  <si>
    <t>Popyt</t>
  </si>
  <si>
    <t>Koszt zmienny</t>
  </si>
  <si>
    <t>Zysk</t>
  </si>
  <si>
    <t>Koszt</t>
  </si>
  <si>
    <t>Jednostki</t>
  </si>
  <si>
    <t>Wartość</t>
  </si>
  <si>
    <t>Wart. skum.</t>
  </si>
  <si>
    <t>Nadwyżka</t>
  </si>
  <si>
    <t>Maks. nadwyżka</t>
  </si>
  <si>
    <t>Koszt produkcji</t>
  </si>
  <si>
    <t>Przychód</t>
  </si>
  <si>
    <t>Zakupione jedn.</t>
  </si>
  <si>
    <t>Pkt. środk.</t>
  </si>
  <si>
    <t>Cena stała</t>
  </si>
  <si>
    <t>Cena zmienna</t>
  </si>
  <si>
    <t>Pkt odcięcia</t>
  </si>
  <si>
    <t>Pkt środk.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</si>
</sst>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#,##0.00_ ;\-#,##0.00\ "/>
  </numFmts>
  <fonts count="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right"/>
    </xf>
    <xf numFmtId="4" fontId="2" fillId="0" borderId="0" xfId="1" applyNumberFormat="1" applyFont="1"/>
    <xf numFmtId="0" fontId="1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8:D12"/>
  <sheetViews>
    <sheetView tabSelected="1" zoomScaleNormal="100" workbookViewId="0"/>
  </sheetViews>
  <sheetFormatPr defaultRowHeight="12.75" x14ac:dyDescent="0.2"/>
  <cols>
    <col min="1" max="2" width="9.140625" style="1"/>
    <col min="3" max="3" width="13.5703125" style="1" bestFit="1" customWidth="1"/>
    <col min="4" max="16384" width="9.140625" style="1"/>
  </cols>
  <sheetData>
    <row r="8" spans="3:4" x14ac:dyDescent="0.2">
      <c r="C8" s="1" t="s">
        <v>2</v>
      </c>
      <c r="D8" s="2">
        <v>5.9999999829101558</v>
      </c>
    </row>
    <row r="9" spans="3:4" x14ac:dyDescent="0.2">
      <c r="C9" s="1" t="s">
        <v>3</v>
      </c>
      <c r="D9" s="1">
        <f>20-2*D8</f>
        <v>8.0000000341796884</v>
      </c>
    </row>
    <row r="10" spans="3:4" x14ac:dyDescent="0.2">
      <c r="C10" s="1" t="s">
        <v>4</v>
      </c>
      <c r="D10" s="2">
        <v>2</v>
      </c>
    </row>
    <row r="12" spans="3:4" x14ac:dyDescent="0.2">
      <c r="C12" s="1" t="s">
        <v>5</v>
      </c>
      <c r="D12" s="2">
        <f>Popyt*(Cena-Koszt_zmienny)</f>
        <v>32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C1:J25"/>
  <sheetViews>
    <sheetView topLeftCell="B1" workbookViewId="0">
      <selection activeCell="C6" sqref="C6"/>
    </sheetView>
  </sheetViews>
  <sheetFormatPr defaultRowHeight="12.75" x14ac:dyDescent="0.2"/>
  <cols>
    <col min="1" max="2" width="9.140625" style="1"/>
    <col min="3" max="3" width="10" style="1" bestFit="1" customWidth="1"/>
    <col min="4" max="4" width="8.85546875" style="1" bestFit="1" customWidth="1"/>
    <col min="5" max="5" width="11.85546875" style="1" bestFit="1" customWidth="1"/>
    <col min="6" max="6" width="12" style="1" bestFit="1" customWidth="1"/>
    <col min="7" max="7" width="15.140625" style="1" bestFit="1" customWidth="1"/>
    <col min="8" max="8" width="14.140625" style="1" bestFit="1" customWidth="1"/>
    <col min="9" max="16384" width="9.140625" style="1"/>
  </cols>
  <sheetData>
    <row r="1" spans="3:10" x14ac:dyDescent="0.2">
      <c r="E1" s="5" t="s">
        <v>18</v>
      </c>
      <c r="F1" s="1">
        <v>5</v>
      </c>
      <c r="H1" s="1" t="s">
        <v>14</v>
      </c>
      <c r="I1" s="1">
        <f>IF(H4&gt;0,MATCH(H4,H6:H25,0),0)</f>
        <v>16</v>
      </c>
    </row>
    <row r="2" spans="3:10" x14ac:dyDescent="0.2">
      <c r="C2" s="1" t="s">
        <v>6</v>
      </c>
      <c r="E2" s="1" t="s">
        <v>0</v>
      </c>
      <c r="F2" s="1">
        <v>14.304216651581454</v>
      </c>
      <c r="H2" s="1" t="s">
        <v>13</v>
      </c>
      <c r="I2" s="4">
        <f>IF(I1=0,0,VLOOKUP(I1,Dane,4))</f>
        <v>95.99938825540886</v>
      </c>
    </row>
    <row r="3" spans="3:10" x14ac:dyDescent="0.2">
      <c r="C3" s="1">
        <v>2</v>
      </c>
      <c r="E3" s="1" t="s">
        <v>1</v>
      </c>
      <c r="F3" s="1">
        <v>2.2253004543183268</v>
      </c>
      <c r="H3" s="1" t="s">
        <v>12</v>
      </c>
      <c r="I3" s="4">
        <f>I1*C3</f>
        <v>32</v>
      </c>
    </row>
    <row r="4" spans="3:10" x14ac:dyDescent="0.2">
      <c r="G4" s="1" t="s">
        <v>11</v>
      </c>
      <c r="H4" s="1">
        <f>IF(MAX(H6:H25)&gt;=0,MAX(H6:H25),0)</f>
        <v>6.1174459113999546E-4</v>
      </c>
    </row>
    <row r="5" spans="3:10" x14ac:dyDescent="0.2">
      <c r="C5" s="5" t="s">
        <v>19</v>
      </c>
      <c r="D5" s="1" t="s">
        <v>7</v>
      </c>
      <c r="E5" s="1" t="s">
        <v>8</v>
      </c>
      <c r="F5" s="1" t="s">
        <v>9</v>
      </c>
      <c r="G5" s="1" t="s">
        <v>2</v>
      </c>
      <c r="H5" s="1" t="s">
        <v>10</v>
      </c>
      <c r="J5" s="1" t="s">
        <v>5</v>
      </c>
    </row>
    <row r="6" spans="3:10" x14ac:dyDescent="0.2">
      <c r="C6" s="1">
        <v>0.5</v>
      </c>
      <c r="D6" s="1">
        <v>1</v>
      </c>
      <c r="E6" s="1">
        <f>10-0.5*C6</f>
        <v>9.75</v>
      </c>
      <c r="F6" s="1">
        <f>E6</f>
        <v>9.75</v>
      </c>
      <c r="G6" s="1">
        <f t="shared" ref="G6:G25" si="0">IF(D6&lt;=Pkt_odcięcia,HP*D6,HP*Pkt_odcięcia+LP*(D6-Pkt_odcięcia))</f>
        <v>14.304216651581454</v>
      </c>
      <c r="H6" s="1">
        <f>F6-G6</f>
        <v>-4.5542166515814539</v>
      </c>
      <c r="J6" s="4">
        <f>I2-I3</f>
        <v>63.99938825540886</v>
      </c>
    </row>
    <row r="7" spans="3:10" x14ac:dyDescent="0.2">
      <c r="C7" s="1">
        <v>1.5</v>
      </c>
      <c r="D7" s="1">
        <v>2</v>
      </c>
      <c r="E7" s="1">
        <f t="shared" ref="E7:E24" si="1">10-0.5*C7</f>
        <v>9.25</v>
      </c>
      <c r="F7" s="1">
        <f>F6+E7</f>
        <v>19</v>
      </c>
      <c r="G7" s="1">
        <f t="shared" si="0"/>
        <v>28.608433303162908</v>
      </c>
      <c r="H7" s="1">
        <f t="shared" ref="H7:H24" si="2">F7-G7</f>
        <v>-9.6084333031629079</v>
      </c>
    </row>
    <row r="8" spans="3:10" x14ac:dyDescent="0.2">
      <c r="C8" s="1">
        <v>2.5</v>
      </c>
      <c r="D8" s="1">
        <v>3</v>
      </c>
      <c r="E8" s="1">
        <f t="shared" si="1"/>
        <v>8.75</v>
      </c>
      <c r="F8" s="1">
        <f t="shared" ref="F8:F24" si="3">F7+E8</f>
        <v>27.75</v>
      </c>
      <c r="G8" s="1">
        <f t="shared" si="0"/>
        <v>42.91264995474436</v>
      </c>
      <c r="H8" s="1">
        <f t="shared" si="2"/>
        <v>-15.16264995474436</v>
      </c>
    </row>
    <row r="9" spans="3:10" x14ac:dyDescent="0.2">
      <c r="C9" s="1">
        <v>3.5</v>
      </c>
      <c r="D9" s="1">
        <v>4</v>
      </c>
      <c r="E9" s="1">
        <f t="shared" si="1"/>
        <v>8.25</v>
      </c>
      <c r="F9" s="1">
        <f t="shared" si="3"/>
        <v>36</v>
      </c>
      <c r="G9" s="1">
        <f t="shared" si="0"/>
        <v>57.216866606325816</v>
      </c>
      <c r="H9" s="1">
        <f t="shared" si="2"/>
        <v>-21.216866606325816</v>
      </c>
    </row>
    <row r="10" spans="3:10" x14ac:dyDescent="0.2">
      <c r="C10" s="1">
        <v>4.5</v>
      </c>
      <c r="D10" s="1">
        <v>5</v>
      </c>
      <c r="E10" s="1">
        <f t="shared" si="1"/>
        <v>7.75</v>
      </c>
      <c r="F10" s="1">
        <f t="shared" si="3"/>
        <v>43.75</v>
      </c>
      <c r="G10" s="1">
        <f t="shared" si="0"/>
        <v>71.521083257907264</v>
      </c>
      <c r="H10" s="1">
        <f t="shared" si="2"/>
        <v>-27.771083257907264</v>
      </c>
    </row>
    <row r="11" spans="3:10" x14ac:dyDescent="0.2">
      <c r="C11" s="1">
        <v>5.5</v>
      </c>
      <c r="D11" s="1">
        <v>6</v>
      </c>
      <c r="E11" s="1">
        <f t="shared" si="1"/>
        <v>7.25</v>
      </c>
      <c r="F11" s="1">
        <f t="shared" si="3"/>
        <v>51</v>
      </c>
      <c r="G11" s="1">
        <f t="shared" si="0"/>
        <v>73.746383712225594</v>
      </c>
      <c r="H11" s="1">
        <f t="shared" si="2"/>
        <v>-22.746383712225594</v>
      </c>
    </row>
    <row r="12" spans="3:10" x14ac:dyDescent="0.2">
      <c r="C12" s="1">
        <v>6.5</v>
      </c>
      <c r="D12" s="1">
        <v>7</v>
      </c>
      <c r="E12" s="1">
        <f t="shared" si="1"/>
        <v>6.75</v>
      </c>
      <c r="F12" s="1">
        <f t="shared" si="3"/>
        <v>57.75</v>
      </c>
      <c r="G12" s="1">
        <f t="shared" si="0"/>
        <v>75.971684166543923</v>
      </c>
      <c r="H12" s="1">
        <f t="shared" si="2"/>
        <v>-18.221684166543923</v>
      </c>
    </row>
    <row r="13" spans="3:10" x14ac:dyDescent="0.2">
      <c r="C13" s="1">
        <v>7.5</v>
      </c>
      <c r="D13" s="1">
        <v>8</v>
      </c>
      <c r="E13" s="1">
        <f t="shared" si="1"/>
        <v>6.25</v>
      </c>
      <c r="F13" s="1">
        <f t="shared" si="3"/>
        <v>64</v>
      </c>
      <c r="G13" s="1">
        <f t="shared" si="0"/>
        <v>78.196984620862239</v>
      </c>
      <c r="H13" s="1">
        <f t="shared" si="2"/>
        <v>-14.196984620862239</v>
      </c>
    </row>
    <row r="14" spans="3:10" x14ac:dyDescent="0.2">
      <c r="C14" s="1">
        <v>8.5</v>
      </c>
      <c r="D14" s="1">
        <v>9</v>
      </c>
      <c r="E14" s="1">
        <f t="shared" si="1"/>
        <v>5.75</v>
      </c>
      <c r="F14" s="1">
        <f t="shared" si="3"/>
        <v>69.75</v>
      </c>
      <c r="G14" s="1">
        <f t="shared" si="0"/>
        <v>80.422285075180568</v>
      </c>
      <c r="H14" s="1">
        <f t="shared" si="2"/>
        <v>-10.672285075180568</v>
      </c>
    </row>
    <row r="15" spans="3:10" x14ac:dyDescent="0.2">
      <c r="C15" s="1">
        <v>9.5</v>
      </c>
      <c r="D15" s="1">
        <v>10</v>
      </c>
      <c r="E15" s="1">
        <f t="shared" si="1"/>
        <v>5.25</v>
      </c>
      <c r="F15" s="1">
        <f t="shared" si="3"/>
        <v>75</v>
      </c>
      <c r="G15" s="1">
        <f t="shared" si="0"/>
        <v>82.647585529498897</v>
      </c>
      <c r="H15" s="1">
        <f t="shared" si="2"/>
        <v>-7.6475855294988975</v>
      </c>
    </row>
    <row r="16" spans="3:10" x14ac:dyDescent="0.2">
      <c r="C16" s="1">
        <v>10.5</v>
      </c>
      <c r="D16" s="1">
        <v>11</v>
      </c>
      <c r="E16" s="1">
        <f t="shared" si="1"/>
        <v>4.75</v>
      </c>
      <c r="F16" s="1">
        <f t="shared" si="3"/>
        <v>79.75</v>
      </c>
      <c r="G16" s="1">
        <f t="shared" si="0"/>
        <v>84.872885983817227</v>
      </c>
      <c r="H16" s="1">
        <f t="shared" si="2"/>
        <v>-5.1228859838172269</v>
      </c>
    </row>
    <row r="17" spans="3:8" x14ac:dyDescent="0.2">
      <c r="C17" s="1">
        <v>11.5</v>
      </c>
      <c r="D17" s="1">
        <v>12</v>
      </c>
      <c r="E17" s="1">
        <f t="shared" si="1"/>
        <v>4.25</v>
      </c>
      <c r="F17" s="1">
        <f t="shared" si="3"/>
        <v>84</v>
      </c>
      <c r="G17" s="1">
        <f t="shared" si="0"/>
        <v>87.098186438135556</v>
      </c>
      <c r="H17" s="1">
        <f t="shared" si="2"/>
        <v>-3.0981864381355564</v>
      </c>
    </row>
    <row r="18" spans="3:8" x14ac:dyDescent="0.2">
      <c r="C18" s="1">
        <v>12.5</v>
      </c>
      <c r="D18" s="1">
        <v>13</v>
      </c>
      <c r="E18" s="1">
        <f t="shared" si="1"/>
        <v>3.75</v>
      </c>
      <c r="F18" s="1">
        <f t="shared" si="3"/>
        <v>87.75</v>
      </c>
      <c r="G18" s="1">
        <f t="shared" si="0"/>
        <v>89.323486892453872</v>
      </c>
      <c r="H18" s="1">
        <f t="shared" si="2"/>
        <v>-1.5734868924538716</v>
      </c>
    </row>
    <row r="19" spans="3:8" x14ac:dyDescent="0.2">
      <c r="C19" s="1">
        <v>13.5</v>
      </c>
      <c r="D19" s="1">
        <v>14</v>
      </c>
      <c r="E19" s="1">
        <f t="shared" si="1"/>
        <v>3.25</v>
      </c>
      <c r="F19" s="1">
        <f t="shared" si="3"/>
        <v>91</v>
      </c>
      <c r="G19" s="1">
        <f t="shared" si="0"/>
        <v>91.548787346772201</v>
      </c>
      <c r="H19" s="1">
        <f t="shared" si="2"/>
        <v>-0.54878734677220109</v>
      </c>
    </row>
    <row r="20" spans="3:8" x14ac:dyDescent="0.2">
      <c r="C20" s="1">
        <v>14.5</v>
      </c>
      <c r="D20" s="1">
        <v>15</v>
      </c>
      <c r="E20" s="1">
        <f t="shared" si="1"/>
        <v>2.75</v>
      </c>
      <c r="F20" s="1">
        <f t="shared" si="3"/>
        <v>93.75</v>
      </c>
      <c r="G20" s="1">
        <f t="shared" si="0"/>
        <v>93.774087801090531</v>
      </c>
      <c r="H20" s="1">
        <f t="shared" si="2"/>
        <v>-2.4087801090530547E-2</v>
      </c>
    </row>
    <row r="21" spans="3:8" x14ac:dyDescent="0.2">
      <c r="C21" s="1">
        <v>15.5</v>
      </c>
      <c r="D21" s="1">
        <v>16</v>
      </c>
      <c r="E21" s="1">
        <f t="shared" si="1"/>
        <v>2.25</v>
      </c>
      <c r="F21" s="1">
        <f t="shared" si="3"/>
        <v>96</v>
      </c>
      <c r="G21" s="1">
        <f t="shared" si="0"/>
        <v>95.99938825540886</v>
      </c>
      <c r="H21" s="1">
        <f t="shared" si="2"/>
        <v>6.1174459113999546E-4</v>
      </c>
    </row>
    <row r="22" spans="3:8" x14ac:dyDescent="0.2">
      <c r="C22" s="1">
        <v>16.5</v>
      </c>
      <c r="D22" s="1">
        <v>17</v>
      </c>
      <c r="E22" s="1">
        <f t="shared" si="1"/>
        <v>1.75</v>
      </c>
      <c r="F22" s="1">
        <f t="shared" si="3"/>
        <v>97.75</v>
      </c>
      <c r="G22" s="1">
        <f t="shared" si="0"/>
        <v>98.224688709727189</v>
      </c>
      <c r="H22" s="1">
        <f t="shared" si="2"/>
        <v>-0.47468870972718946</v>
      </c>
    </row>
    <row r="23" spans="3:8" x14ac:dyDescent="0.2">
      <c r="C23" s="1">
        <v>17.5</v>
      </c>
      <c r="D23" s="1">
        <v>18</v>
      </c>
      <c r="E23" s="1">
        <f t="shared" si="1"/>
        <v>1.25</v>
      </c>
      <c r="F23" s="1">
        <f t="shared" si="3"/>
        <v>99</v>
      </c>
      <c r="G23" s="1">
        <f t="shared" si="0"/>
        <v>100.44998916404552</v>
      </c>
      <c r="H23" s="1">
        <f t="shared" si="2"/>
        <v>-1.4499891640455189</v>
      </c>
    </row>
    <row r="24" spans="3:8" x14ac:dyDescent="0.2">
      <c r="C24" s="1">
        <v>18.5</v>
      </c>
      <c r="D24" s="1">
        <v>19</v>
      </c>
      <c r="E24" s="1">
        <f t="shared" si="1"/>
        <v>0.75</v>
      </c>
      <c r="F24" s="1">
        <f t="shared" si="3"/>
        <v>99.75</v>
      </c>
      <c r="G24" s="1">
        <f t="shared" si="0"/>
        <v>102.67528961836385</v>
      </c>
      <c r="H24" s="1">
        <f t="shared" si="2"/>
        <v>-2.9252896183638484</v>
      </c>
    </row>
    <row r="25" spans="3:8" x14ac:dyDescent="0.2">
      <c r="C25" s="1">
        <v>19.5</v>
      </c>
      <c r="D25" s="1">
        <v>20</v>
      </c>
      <c r="E25" s="1">
        <f>10-0.5*C25</f>
        <v>0.25</v>
      </c>
      <c r="F25" s="1">
        <f>F24+E25</f>
        <v>100</v>
      </c>
      <c r="G25" s="1">
        <f t="shared" si="0"/>
        <v>104.90059007268216</v>
      </c>
      <c r="H25" s="1">
        <f>F25-G25</f>
        <v>-4.9005900726821636</v>
      </c>
    </row>
  </sheetData>
  <phoneticPr fontId="0" type="noConversion"/>
  <printOptions headings="1" gridLines="1"/>
  <pageMargins left="0.75" right="0.75" top="1" bottom="1" header="0.5" footer="0.5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C1:J25"/>
  <sheetViews>
    <sheetView topLeftCell="B1" workbookViewId="0">
      <selection activeCell="N31" sqref="N31"/>
    </sheetView>
  </sheetViews>
  <sheetFormatPr defaultRowHeight="12.75" x14ac:dyDescent="0.2"/>
  <cols>
    <col min="1" max="2" width="9.140625" style="1"/>
    <col min="3" max="3" width="10.140625" style="1" bestFit="1" customWidth="1"/>
    <col min="4" max="4" width="8.85546875" style="1" bestFit="1" customWidth="1"/>
    <col min="5" max="5" width="11.85546875" style="1" bestFit="1" customWidth="1"/>
    <col min="6" max="6" width="12" style="1" bestFit="1" customWidth="1"/>
    <col min="7" max="7" width="15.140625" style="1" bestFit="1" customWidth="1"/>
    <col min="8" max="8" width="14.140625" style="1" bestFit="1" customWidth="1"/>
    <col min="9" max="16384" width="9.140625" style="1"/>
  </cols>
  <sheetData>
    <row r="1" spans="3:10" x14ac:dyDescent="0.2">
      <c r="E1" s="5" t="s">
        <v>18</v>
      </c>
      <c r="F1" s="1">
        <v>15</v>
      </c>
      <c r="H1" s="1" t="s">
        <v>14</v>
      </c>
      <c r="I1" s="1">
        <f>IF(H4&gt;0,MATCH(H4,H6:H25,0),0)</f>
        <v>16</v>
      </c>
    </row>
    <row r="2" spans="3:10" x14ac:dyDescent="0.2">
      <c r="C2" s="1" t="s">
        <v>6</v>
      </c>
      <c r="E2" s="1" t="s">
        <v>0</v>
      </c>
      <c r="F2" s="1">
        <v>16.796087875862145</v>
      </c>
      <c r="H2" s="1" t="s">
        <v>13</v>
      </c>
      <c r="I2" s="4">
        <f>IF(I1=0,0,VLOOKUP(I1,Dane,4))</f>
        <v>95.997968438517958</v>
      </c>
    </row>
    <row r="3" spans="3:10" x14ac:dyDescent="0.2">
      <c r="C3" s="1">
        <v>2</v>
      </c>
      <c r="E3" s="1" t="s">
        <v>1</v>
      </c>
      <c r="F3" s="1">
        <v>5.9998730274073724</v>
      </c>
      <c r="H3" s="1" t="s">
        <v>12</v>
      </c>
      <c r="I3" s="4">
        <f>I1*C3</f>
        <v>32</v>
      </c>
    </row>
    <row r="4" spans="3:10" x14ac:dyDescent="0.2">
      <c r="G4" s="1" t="s">
        <v>11</v>
      </c>
      <c r="H4" s="1">
        <f>IF(MAX(H6:H25)&gt;=0,MAX(H6:H25),0)</f>
        <v>2.0315614820418659E-3</v>
      </c>
    </row>
    <row r="5" spans="3:10" x14ac:dyDescent="0.2">
      <c r="C5" s="3" t="s">
        <v>15</v>
      </c>
      <c r="D5" s="1" t="s">
        <v>7</v>
      </c>
      <c r="E5" s="1" t="s">
        <v>8</v>
      </c>
      <c r="F5" s="1" t="s">
        <v>9</v>
      </c>
      <c r="G5" s="1" t="s">
        <v>2</v>
      </c>
      <c r="H5" s="1" t="s">
        <v>10</v>
      </c>
      <c r="J5" s="1" t="s">
        <v>5</v>
      </c>
    </row>
    <row r="6" spans="3:10" x14ac:dyDescent="0.2">
      <c r="C6" s="1">
        <v>0.5</v>
      </c>
      <c r="D6" s="1">
        <v>1</v>
      </c>
      <c r="E6" s="1">
        <f t="shared" ref="E6:E25" si="0">10-0.5*C6</f>
        <v>9.75</v>
      </c>
      <c r="F6" s="1">
        <f>E6</f>
        <v>9.75</v>
      </c>
      <c r="G6" s="1">
        <f t="shared" ref="G6:G25" si="1">IF(D6&lt;=Pkt_odcięcia,HP*D6,LP*D6)</f>
        <v>16.796087875862145</v>
      </c>
      <c r="H6" s="1">
        <f t="shared" ref="H6:H24" si="2">F6-G6</f>
        <v>-7.0460878758621455</v>
      </c>
      <c r="J6" s="4">
        <f>I2-I3</f>
        <v>63.997968438517958</v>
      </c>
    </row>
    <row r="7" spans="3:10" x14ac:dyDescent="0.2">
      <c r="C7" s="1">
        <v>1.5</v>
      </c>
      <c r="D7" s="1">
        <v>2</v>
      </c>
      <c r="E7" s="1">
        <f t="shared" si="0"/>
        <v>9.25</v>
      </c>
      <c r="F7" s="1">
        <f t="shared" ref="F7:F24" si="3">F6+E7</f>
        <v>19</v>
      </c>
      <c r="G7" s="1">
        <f t="shared" si="1"/>
        <v>33.592175751724291</v>
      </c>
      <c r="H7" s="1">
        <f t="shared" si="2"/>
        <v>-14.592175751724291</v>
      </c>
    </row>
    <row r="8" spans="3:10" x14ac:dyDescent="0.2">
      <c r="C8" s="1">
        <v>2.5</v>
      </c>
      <c r="D8" s="1">
        <v>3</v>
      </c>
      <c r="E8" s="1">
        <f t="shared" si="0"/>
        <v>8.75</v>
      </c>
      <c r="F8" s="1">
        <f t="shared" si="3"/>
        <v>27.75</v>
      </c>
      <c r="G8" s="1">
        <f t="shared" si="1"/>
        <v>50.38826362758644</v>
      </c>
      <c r="H8" s="1">
        <f t="shared" si="2"/>
        <v>-22.63826362758644</v>
      </c>
    </row>
    <row r="9" spans="3:10" x14ac:dyDescent="0.2">
      <c r="C9" s="1">
        <v>3.5</v>
      </c>
      <c r="D9" s="1">
        <v>4</v>
      </c>
      <c r="E9" s="1">
        <f t="shared" si="0"/>
        <v>8.25</v>
      </c>
      <c r="F9" s="1">
        <f t="shared" si="3"/>
        <v>36</v>
      </c>
      <c r="G9" s="1">
        <f t="shared" si="1"/>
        <v>67.184351503448582</v>
      </c>
      <c r="H9" s="1">
        <f t="shared" si="2"/>
        <v>-31.184351503448582</v>
      </c>
    </row>
    <row r="10" spans="3:10" x14ac:dyDescent="0.2">
      <c r="C10" s="1">
        <v>4.5</v>
      </c>
      <c r="D10" s="1">
        <v>5</v>
      </c>
      <c r="E10" s="1">
        <f t="shared" si="0"/>
        <v>7.75</v>
      </c>
      <c r="F10" s="1">
        <f t="shared" si="3"/>
        <v>43.75</v>
      </c>
      <c r="G10" s="1">
        <f t="shared" si="1"/>
        <v>83.980439379310724</v>
      </c>
      <c r="H10" s="1">
        <f t="shared" si="2"/>
        <v>-40.230439379310724</v>
      </c>
    </row>
    <row r="11" spans="3:10" x14ac:dyDescent="0.2">
      <c r="C11" s="1">
        <v>5.5</v>
      </c>
      <c r="D11" s="1">
        <v>6</v>
      </c>
      <c r="E11" s="1">
        <f t="shared" si="0"/>
        <v>7.25</v>
      </c>
      <c r="F11" s="1">
        <f t="shared" si="3"/>
        <v>51</v>
      </c>
      <c r="G11" s="1">
        <f t="shared" si="1"/>
        <v>100.77652725517288</v>
      </c>
      <c r="H11" s="1">
        <f t="shared" si="2"/>
        <v>-49.77652725517288</v>
      </c>
    </row>
    <row r="12" spans="3:10" x14ac:dyDescent="0.2">
      <c r="C12" s="1">
        <v>6.5</v>
      </c>
      <c r="D12" s="1">
        <v>7</v>
      </c>
      <c r="E12" s="1">
        <f t="shared" si="0"/>
        <v>6.75</v>
      </c>
      <c r="F12" s="1">
        <f t="shared" si="3"/>
        <v>57.75</v>
      </c>
      <c r="G12" s="1">
        <f t="shared" si="1"/>
        <v>117.57261513103502</v>
      </c>
      <c r="H12" s="1">
        <f t="shared" si="2"/>
        <v>-59.822615131035022</v>
      </c>
    </row>
    <row r="13" spans="3:10" x14ac:dyDescent="0.2">
      <c r="C13" s="1">
        <v>7.5</v>
      </c>
      <c r="D13" s="1">
        <v>8</v>
      </c>
      <c r="E13" s="1">
        <f t="shared" si="0"/>
        <v>6.25</v>
      </c>
      <c r="F13" s="1">
        <f t="shared" si="3"/>
        <v>64</v>
      </c>
      <c r="G13" s="1">
        <f t="shared" si="1"/>
        <v>134.36870300689716</v>
      </c>
      <c r="H13" s="1">
        <f t="shared" si="2"/>
        <v>-70.368703006897164</v>
      </c>
    </row>
    <row r="14" spans="3:10" x14ac:dyDescent="0.2">
      <c r="C14" s="1">
        <v>8.5</v>
      </c>
      <c r="D14" s="1">
        <v>9</v>
      </c>
      <c r="E14" s="1">
        <f t="shared" si="0"/>
        <v>5.75</v>
      </c>
      <c r="F14" s="1">
        <f t="shared" si="3"/>
        <v>69.75</v>
      </c>
      <c r="G14" s="1">
        <f t="shared" si="1"/>
        <v>151.16479088275932</v>
      </c>
      <c r="H14" s="1">
        <f t="shared" si="2"/>
        <v>-81.41479088275932</v>
      </c>
    </row>
    <row r="15" spans="3:10" x14ac:dyDescent="0.2">
      <c r="C15" s="1">
        <v>9.5</v>
      </c>
      <c r="D15" s="1">
        <v>10</v>
      </c>
      <c r="E15" s="1">
        <f t="shared" si="0"/>
        <v>5.25</v>
      </c>
      <c r="F15" s="1">
        <f t="shared" si="3"/>
        <v>75</v>
      </c>
      <c r="G15" s="1">
        <f t="shared" si="1"/>
        <v>167.96087875862145</v>
      </c>
      <c r="H15" s="1">
        <f t="shared" si="2"/>
        <v>-92.960878758621448</v>
      </c>
    </row>
    <row r="16" spans="3:10" x14ac:dyDescent="0.2">
      <c r="C16" s="1">
        <v>10.5</v>
      </c>
      <c r="D16" s="1">
        <v>11</v>
      </c>
      <c r="E16" s="1">
        <f t="shared" si="0"/>
        <v>4.75</v>
      </c>
      <c r="F16" s="1">
        <f t="shared" si="3"/>
        <v>79.75</v>
      </c>
      <c r="G16" s="1">
        <f t="shared" si="1"/>
        <v>184.7569666344836</v>
      </c>
      <c r="H16" s="1">
        <f t="shared" si="2"/>
        <v>-105.0069666344836</v>
      </c>
    </row>
    <row r="17" spans="3:8" x14ac:dyDescent="0.2">
      <c r="C17" s="1">
        <v>11.5</v>
      </c>
      <c r="D17" s="1">
        <v>12</v>
      </c>
      <c r="E17" s="1">
        <f t="shared" si="0"/>
        <v>4.25</v>
      </c>
      <c r="F17" s="1">
        <f t="shared" si="3"/>
        <v>84</v>
      </c>
      <c r="G17" s="1">
        <f t="shared" si="1"/>
        <v>201.55305451034576</v>
      </c>
      <c r="H17" s="1">
        <f t="shared" si="2"/>
        <v>-117.55305451034576</v>
      </c>
    </row>
    <row r="18" spans="3:8" x14ac:dyDescent="0.2">
      <c r="C18" s="1">
        <v>12.5</v>
      </c>
      <c r="D18" s="1">
        <v>13</v>
      </c>
      <c r="E18" s="1">
        <f t="shared" si="0"/>
        <v>3.75</v>
      </c>
      <c r="F18" s="1">
        <f t="shared" si="3"/>
        <v>87.75</v>
      </c>
      <c r="G18" s="1">
        <f t="shared" si="1"/>
        <v>218.34914238620789</v>
      </c>
      <c r="H18" s="1">
        <f t="shared" si="2"/>
        <v>-130.59914238620789</v>
      </c>
    </row>
    <row r="19" spans="3:8" x14ac:dyDescent="0.2">
      <c r="C19" s="1">
        <v>13.5</v>
      </c>
      <c r="D19" s="1">
        <v>14</v>
      </c>
      <c r="E19" s="1">
        <f t="shared" si="0"/>
        <v>3.25</v>
      </c>
      <c r="F19" s="1">
        <f t="shared" si="3"/>
        <v>91</v>
      </c>
      <c r="G19" s="1">
        <f t="shared" si="1"/>
        <v>235.14523026207004</v>
      </c>
      <c r="H19" s="1">
        <f t="shared" si="2"/>
        <v>-144.14523026207004</v>
      </c>
    </row>
    <row r="20" spans="3:8" x14ac:dyDescent="0.2">
      <c r="C20" s="1">
        <v>14.5</v>
      </c>
      <c r="D20" s="1">
        <v>15</v>
      </c>
      <c r="E20" s="1">
        <f t="shared" si="0"/>
        <v>2.75</v>
      </c>
      <c r="F20" s="1">
        <f t="shared" si="3"/>
        <v>93.75</v>
      </c>
      <c r="G20" s="1">
        <f t="shared" si="1"/>
        <v>251.94131813793217</v>
      </c>
      <c r="H20" s="1">
        <f t="shared" si="2"/>
        <v>-158.19131813793217</v>
      </c>
    </row>
    <row r="21" spans="3:8" x14ac:dyDescent="0.2">
      <c r="C21" s="1">
        <v>15.5</v>
      </c>
      <c r="D21" s="1">
        <v>16</v>
      </c>
      <c r="E21" s="1">
        <f t="shared" si="0"/>
        <v>2.25</v>
      </c>
      <c r="F21" s="1">
        <f t="shared" si="3"/>
        <v>96</v>
      </c>
      <c r="G21" s="1">
        <f t="shared" si="1"/>
        <v>95.997968438517958</v>
      </c>
      <c r="H21" s="1">
        <f t="shared" si="2"/>
        <v>2.0315614820418659E-3</v>
      </c>
    </row>
    <row r="22" spans="3:8" x14ac:dyDescent="0.2">
      <c r="C22" s="1">
        <v>16.5</v>
      </c>
      <c r="D22" s="1">
        <v>17</v>
      </c>
      <c r="E22" s="1">
        <f t="shared" si="0"/>
        <v>1.75</v>
      </c>
      <c r="F22" s="1">
        <f t="shared" si="3"/>
        <v>97.75</v>
      </c>
      <c r="G22" s="1">
        <f t="shared" si="1"/>
        <v>101.99784146592533</v>
      </c>
      <c r="H22" s="1">
        <f t="shared" si="2"/>
        <v>-4.2478414659253332</v>
      </c>
    </row>
    <row r="23" spans="3:8" x14ac:dyDescent="0.2">
      <c r="C23" s="1">
        <v>17.5</v>
      </c>
      <c r="D23" s="1">
        <v>18</v>
      </c>
      <c r="E23" s="1">
        <f t="shared" si="0"/>
        <v>1.25</v>
      </c>
      <c r="F23" s="1">
        <f t="shared" si="3"/>
        <v>99</v>
      </c>
      <c r="G23" s="1">
        <f t="shared" si="1"/>
        <v>107.99771449333271</v>
      </c>
      <c r="H23" s="1">
        <f t="shared" si="2"/>
        <v>-8.9977144933327082</v>
      </c>
    </row>
    <row r="24" spans="3:8" x14ac:dyDescent="0.2">
      <c r="C24" s="1">
        <v>18.5</v>
      </c>
      <c r="D24" s="1">
        <v>19</v>
      </c>
      <c r="E24" s="1">
        <f t="shared" si="0"/>
        <v>0.75</v>
      </c>
      <c r="F24" s="1">
        <f t="shared" si="3"/>
        <v>99.75</v>
      </c>
      <c r="G24" s="1">
        <f t="shared" si="1"/>
        <v>113.99758752074007</v>
      </c>
      <c r="H24" s="1">
        <f t="shared" si="2"/>
        <v>-14.247587520740069</v>
      </c>
    </row>
    <row r="25" spans="3:8" x14ac:dyDescent="0.2">
      <c r="C25" s="1">
        <v>19.5</v>
      </c>
      <c r="D25" s="1">
        <v>20</v>
      </c>
      <c r="E25" s="1">
        <f t="shared" si="0"/>
        <v>0.25</v>
      </c>
      <c r="F25" s="1">
        <f>F24+E25</f>
        <v>100</v>
      </c>
      <c r="G25" s="1">
        <f t="shared" si="1"/>
        <v>119.99746054814744</v>
      </c>
      <c r="H25" s="1">
        <f>F25-G25</f>
        <v>-19.997460548147444</v>
      </c>
    </row>
  </sheetData>
  <phoneticPr fontId="0" type="noConversion"/>
  <printOptions headings="1" gridLines="1"/>
  <pageMargins left="0.75" right="0.75" top="1" bottom="1" header="0.5" footer="0.5"/>
  <pageSetup scale="8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C1:J25"/>
  <sheetViews>
    <sheetView topLeftCell="B1" workbookViewId="0">
      <selection activeCell="C6" sqref="C6"/>
    </sheetView>
  </sheetViews>
  <sheetFormatPr defaultRowHeight="12.75" x14ac:dyDescent="0.2"/>
  <cols>
    <col min="1" max="2" width="9.140625" style="1"/>
    <col min="3" max="3" width="10.140625" style="1" bestFit="1" customWidth="1"/>
    <col min="4" max="4" width="8.85546875" style="1" bestFit="1" customWidth="1"/>
    <col min="5" max="5" width="12.85546875" style="1" bestFit="1" customWidth="1"/>
    <col min="6" max="6" width="12" style="1" bestFit="1" customWidth="1"/>
    <col min="7" max="7" width="15.140625" style="1" bestFit="1" customWidth="1"/>
    <col min="8" max="8" width="14.140625" style="1" bestFit="1" customWidth="1"/>
    <col min="9" max="10" width="7.7109375" style="1" bestFit="1" customWidth="1"/>
    <col min="11" max="16384" width="9.140625" style="1"/>
  </cols>
  <sheetData>
    <row r="1" spans="3:10" x14ac:dyDescent="0.2">
      <c r="F1" s="1">
        <v>0</v>
      </c>
      <c r="H1" s="1" t="s">
        <v>14</v>
      </c>
      <c r="I1" s="1">
        <f>IF(H4&gt;0,MATCH(H4,H6:H25,0),0)</f>
        <v>16</v>
      </c>
    </row>
    <row r="2" spans="3:10" x14ac:dyDescent="0.2">
      <c r="C2" s="1" t="s">
        <v>6</v>
      </c>
      <c r="E2" s="1" t="s">
        <v>16</v>
      </c>
      <c r="F2" s="1">
        <v>60.57433886621169</v>
      </c>
      <c r="H2" s="1" t="s">
        <v>13</v>
      </c>
      <c r="I2" s="4">
        <f>IF(I1=0,0,VLOOKUP(I1,Dane,4))</f>
        <v>95.999411841738137</v>
      </c>
    </row>
    <row r="3" spans="3:10" x14ac:dyDescent="0.2">
      <c r="C3" s="1">
        <v>2</v>
      </c>
      <c r="E3" s="1" t="s">
        <v>17</v>
      </c>
      <c r="F3" s="1">
        <v>2.214067060970403</v>
      </c>
      <c r="H3" s="1" t="s">
        <v>12</v>
      </c>
      <c r="I3" s="4">
        <f>I1*C3</f>
        <v>32</v>
      </c>
    </row>
    <row r="4" spans="3:10" x14ac:dyDescent="0.2">
      <c r="G4" s="1" t="s">
        <v>11</v>
      </c>
      <c r="H4" s="1">
        <f>IF(MAX(H6:H25)&gt;0,MAX(H6:H25),0)</f>
        <v>5.8815826186275899E-4</v>
      </c>
    </row>
    <row r="5" spans="3:10" x14ac:dyDescent="0.2">
      <c r="C5" s="5" t="s">
        <v>19</v>
      </c>
      <c r="D5" s="1" t="s">
        <v>7</v>
      </c>
      <c r="E5" s="1" t="s">
        <v>8</v>
      </c>
      <c r="F5" s="1" t="s">
        <v>9</v>
      </c>
      <c r="G5" s="1" t="s">
        <v>2</v>
      </c>
      <c r="H5" s="1" t="s">
        <v>10</v>
      </c>
      <c r="J5" s="1" t="s">
        <v>5</v>
      </c>
    </row>
    <row r="6" spans="3:10" x14ac:dyDescent="0.2">
      <c r="C6" s="1">
        <v>0.5</v>
      </c>
      <c r="D6" s="1">
        <v>1</v>
      </c>
      <c r="E6" s="1">
        <f t="shared" ref="E6:E25" si="0">10-0.5*C6</f>
        <v>9.75</v>
      </c>
      <c r="F6" s="1">
        <f>E6</f>
        <v>9.75</v>
      </c>
      <c r="G6" s="1">
        <f t="shared" ref="G6:G25" si="1">Cena_stała+D6*Cena_zmienna</f>
        <v>62.78840592718209</v>
      </c>
      <c r="H6" s="1">
        <f t="shared" ref="H6:H24" si="2">F6-G6</f>
        <v>-53.03840592718209</v>
      </c>
      <c r="J6" s="4">
        <f>I2-I3</f>
        <v>63.999411841738137</v>
      </c>
    </row>
    <row r="7" spans="3:10" x14ac:dyDescent="0.2">
      <c r="C7" s="1">
        <v>1.5</v>
      </c>
      <c r="D7" s="1">
        <v>2</v>
      </c>
      <c r="E7" s="1">
        <f t="shared" si="0"/>
        <v>9.25</v>
      </c>
      <c r="F7" s="1">
        <f t="shared" ref="F7:F24" si="3">F6+E7</f>
        <v>19</v>
      </c>
      <c r="G7" s="1">
        <f t="shared" si="1"/>
        <v>65.002472988152491</v>
      </c>
      <c r="H7" s="1">
        <f t="shared" si="2"/>
        <v>-46.002472988152491</v>
      </c>
    </row>
    <row r="8" spans="3:10" x14ac:dyDescent="0.2">
      <c r="C8" s="1">
        <v>2.5</v>
      </c>
      <c r="D8" s="1">
        <v>3</v>
      </c>
      <c r="E8" s="1">
        <f t="shared" si="0"/>
        <v>8.75</v>
      </c>
      <c r="F8" s="1">
        <f t="shared" si="3"/>
        <v>27.75</v>
      </c>
      <c r="G8" s="1">
        <f t="shared" si="1"/>
        <v>67.216540049122898</v>
      </c>
      <c r="H8" s="1">
        <f t="shared" si="2"/>
        <v>-39.466540049122898</v>
      </c>
    </row>
    <row r="9" spans="3:10" x14ac:dyDescent="0.2">
      <c r="C9" s="1">
        <v>3.5</v>
      </c>
      <c r="D9" s="1">
        <v>4</v>
      </c>
      <c r="E9" s="1">
        <f t="shared" si="0"/>
        <v>8.25</v>
      </c>
      <c r="F9" s="1">
        <f t="shared" si="3"/>
        <v>36</v>
      </c>
      <c r="G9" s="1">
        <f t="shared" si="1"/>
        <v>69.430607110093305</v>
      </c>
      <c r="H9" s="1">
        <f t="shared" si="2"/>
        <v>-33.430607110093305</v>
      </c>
    </row>
    <row r="10" spans="3:10" x14ac:dyDescent="0.2">
      <c r="C10" s="1">
        <v>4.5</v>
      </c>
      <c r="D10" s="1">
        <v>5</v>
      </c>
      <c r="E10" s="1">
        <f t="shared" si="0"/>
        <v>7.75</v>
      </c>
      <c r="F10" s="1">
        <f t="shared" si="3"/>
        <v>43.75</v>
      </c>
      <c r="G10" s="1">
        <f t="shared" si="1"/>
        <v>71.644674171063713</v>
      </c>
      <c r="H10" s="1">
        <f t="shared" si="2"/>
        <v>-27.894674171063713</v>
      </c>
    </row>
    <row r="11" spans="3:10" x14ac:dyDescent="0.2">
      <c r="C11" s="1">
        <v>5.5</v>
      </c>
      <c r="D11" s="1">
        <v>6</v>
      </c>
      <c r="E11" s="1">
        <f t="shared" si="0"/>
        <v>7.25</v>
      </c>
      <c r="F11" s="1">
        <f t="shared" si="3"/>
        <v>51</v>
      </c>
      <c r="G11" s="1">
        <f t="shared" si="1"/>
        <v>73.858741232034106</v>
      </c>
      <c r="H11" s="1">
        <f t="shared" si="2"/>
        <v>-22.858741232034106</v>
      </c>
    </row>
    <row r="12" spans="3:10" x14ac:dyDescent="0.2">
      <c r="C12" s="1">
        <v>6.5</v>
      </c>
      <c r="D12" s="1">
        <v>7</v>
      </c>
      <c r="E12" s="1">
        <f t="shared" si="0"/>
        <v>6.75</v>
      </c>
      <c r="F12" s="1">
        <f t="shared" si="3"/>
        <v>57.75</v>
      </c>
      <c r="G12" s="1">
        <f t="shared" si="1"/>
        <v>76.072808293004513</v>
      </c>
      <c r="H12" s="1">
        <f t="shared" si="2"/>
        <v>-18.322808293004513</v>
      </c>
    </row>
    <row r="13" spans="3:10" x14ac:dyDescent="0.2">
      <c r="C13" s="1">
        <v>7.5</v>
      </c>
      <c r="D13" s="1">
        <v>8</v>
      </c>
      <c r="E13" s="1">
        <f t="shared" si="0"/>
        <v>6.25</v>
      </c>
      <c r="F13" s="1">
        <f t="shared" si="3"/>
        <v>64</v>
      </c>
      <c r="G13" s="1">
        <f t="shared" si="1"/>
        <v>78.286875353974921</v>
      </c>
      <c r="H13" s="1">
        <f t="shared" si="2"/>
        <v>-14.286875353974921</v>
      </c>
    </row>
    <row r="14" spans="3:10" x14ac:dyDescent="0.2">
      <c r="C14" s="1">
        <v>8.5</v>
      </c>
      <c r="D14" s="1">
        <v>9</v>
      </c>
      <c r="E14" s="1">
        <f t="shared" si="0"/>
        <v>5.75</v>
      </c>
      <c r="F14" s="1">
        <f t="shared" si="3"/>
        <v>69.75</v>
      </c>
      <c r="G14" s="1">
        <f t="shared" si="1"/>
        <v>80.500942414945314</v>
      </c>
      <c r="H14" s="1">
        <f t="shared" si="2"/>
        <v>-10.750942414945314</v>
      </c>
    </row>
    <row r="15" spans="3:10" x14ac:dyDescent="0.2">
      <c r="C15" s="1">
        <v>9.5</v>
      </c>
      <c r="D15" s="1">
        <v>10</v>
      </c>
      <c r="E15" s="1">
        <f t="shared" si="0"/>
        <v>5.25</v>
      </c>
      <c r="F15" s="1">
        <f t="shared" si="3"/>
        <v>75</v>
      </c>
      <c r="G15" s="1">
        <f t="shared" si="1"/>
        <v>82.715009475915721</v>
      </c>
      <c r="H15" s="1">
        <f t="shared" si="2"/>
        <v>-7.7150094759157213</v>
      </c>
    </row>
    <row r="16" spans="3:10" x14ac:dyDescent="0.2">
      <c r="C16" s="1">
        <v>10.5</v>
      </c>
      <c r="D16" s="1">
        <v>11</v>
      </c>
      <c r="E16" s="1">
        <f t="shared" si="0"/>
        <v>4.75</v>
      </c>
      <c r="F16" s="1">
        <f t="shared" si="3"/>
        <v>79.75</v>
      </c>
      <c r="G16" s="1">
        <f t="shared" si="1"/>
        <v>84.929076536886129</v>
      </c>
      <c r="H16" s="1">
        <f t="shared" si="2"/>
        <v>-5.1790765368861287</v>
      </c>
    </row>
    <row r="17" spans="3:8" x14ac:dyDescent="0.2">
      <c r="C17" s="1">
        <v>11.5</v>
      </c>
      <c r="D17" s="1">
        <v>12</v>
      </c>
      <c r="E17" s="1">
        <f t="shared" si="0"/>
        <v>4.25</v>
      </c>
      <c r="F17" s="1">
        <f t="shared" si="3"/>
        <v>84</v>
      </c>
      <c r="G17" s="1">
        <f t="shared" si="1"/>
        <v>87.143143597856522</v>
      </c>
      <c r="H17" s="1">
        <f t="shared" si="2"/>
        <v>-3.1431435978565219</v>
      </c>
    </row>
    <row r="18" spans="3:8" x14ac:dyDescent="0.2">
      <c r="C18" s="1">
        <v>12.5</v>
      </c>
      <c r="D18" s="1">
        <v>13</v>
      </c>
      <c r="E18" s="1">
        <f t="shared" si="0"/>
        <v>3.75</v>
      </c>
      <c r="F18" s="1">
        <f t="shared" si="3"/>
        <v>87.75</v>
      </c>
      <c r="G18" s="1">
        <f t="shared" si="1"/>
        <v>89.357210658826929</v>
      </c>
      <c r="H18" s="1">
        <f t="shared" si="2"/>
        <v>-1.6072106588269293</v>
      </c>
    </row>
    <row r="19" spans="3:8" x14ac:dyDescent="0.2">
      <c r="C19" s="1">
        <v>13.5</v>
      </c>
      <c r="D19" s="1">
        <v>14</v>
      </c>
      <c r="E19" s="1">
        <f t="shared" si="0"/>
        <v>3.25</v>
      </c>
      <c r="F19" s="1">
        <f t="shared" si="3"/>
        <v>91</v>
      </c>
      <c r="G19" s="1">
        <f t="shared" si="1"/>
        <v>91.571277719797337</v>
      </c>
      <c r="H19" s="1">
        <f t="shared" si="2"/>
        <v>-0.57127771979733666</v>
      </c>
    </row>
    <row r="20" spans="3:8" x14ac:dyDescent="0.2">
      <c r="C20" s="1">
        <v>14.5</v>
      </c>
      <c r="D20" s="1">
        <v>15</v>
      </c>
      <c r="E20" s="1">
        <f t="shared" si="0"/>
        <v>2.75</v>
      </c>
      <c r="F20" s="1">
        <f t="shared" si="3"/>
        <v>93.75</v>
      </c>
      <c r="G20" s="1">
        <f t="shared" si="1"/>
        <v>93.78534478076773</v>
      </c>
      <c r="H20" s="1">
        <f t="shared" si="2"/>
        <v>-3.5344780767729844E-2</v>
      </c>
    </row>
    <row r="21" spans="3:8" x14ac:dyDescent="0.2">
      <c r="C21" s="1">
        <v>15.5</v>
      </c>
      <c r="D21" s="1">
        <v>16</v>
      </c>
      <c r="E21" s="1">
        <f t="shared" si="0"/>
        <v>2.25</v>
      </c>
      <c r="F21" s="1">
        <f t="shared" si="3"/>
        <v>96</v>
      </c>
      <c r="G21" s="1">
        <f t="shared" si="1"/>
        <v>95.999411841738137</v>
      </c>
      <c r="H21" s="1">
        <f t="shared" si="2"/>
        <v>5.8815826186275899E-4</v>
      </c>
    </row>
    <row r="22" spans="3:8" x14ac:dyDescent="0.2">
      <c r="C22" s="1">
        <v>16.5</v>
      </c>
      <c r="D22" s="1">
        <v>17</v>
      </c>
      <c r="E22" s="1">
        <f t="shared" si="0"/>
        <v>1.75</v>
      </c>
      <c r="F22" s="1">
        <f t="shared" si="3"/>
        <v>97.75</v>
      </c>
      <c r="G22" s="1">
        <f t="shared" si="1"/>
        <v>98.213478902708545</v>
      </c>
      <c r="H22" s="1">
        <f t="shared" si="2"/>
        <v>-0.46347890270854464</v>
      </c>
    </row>
    <row r="23" spans="3:8" x14ac:dyDescent="0.2">
      <c r="C23" s="1">
        <v>17.5</v>
      </c>
      <c r="D23" s="1">
        <v>18</v>
      </c>
      <c r="E23" s="1">
        <f t="shared" si="0"/>
        <v>1.25</v>
      </c>
      <c r="F23" s="1">
        <f t="shared" si="3"/>
        <v>99</v>
      </c>
      <c r="G23" s="1">
        <f t="shared" si="1"/>
        <v>100.42754596367894</v>
      </c>
      <c r="H23" s="1">
        <f t="shared" si="2"/>
        <v>-1.4275459636789378</v>
      </c>
    </row>
    <row r="24" spans="3:8" x14ac:dyDescent="0.2">
      <c r="C24" s="1">
        <v>18.5</v>
      </c>
      <c r="D24" s="1">
        <v>19</v>
      </c>
      <c r="E24" s="1">
        <f t="shared" si="0"/>
        <v>0.75</v>
      </c>
      <c r="F24" s="1">
        <f t="shared" si="3"/>
        <v>99.75</v>
      </c>
      <c r="G24" s="1">
        <f t="shared" si="1"/>
        <v>102.64161302464935</v>
      </c>
      <c r="H24" s="1">
        <f t="shared" si="2"/>
        <v>-2.8916130246493452</v>
      </c>
    </row>
    <row r="25" spans="3:8" x14ac:dyDescent="0.2">
      <c r="C25" s="1">
        <v>19.5</v>
      </c>
      <c r="D25" s="1">
        <v>20</v>
      </c>
      <c r="E25" s="1">
        <f t="shared" si="0"/>
        <v>0.25</v>
      </c>
      <c r="F25" s="1">
        <f>F24+E25</f>
        <v>100</v>
      </c>
      <c r="G25" s="1">
        <f t="shared" si="1"/>
        <v>104.85568008561975</v>
      </c>
      <c r="H25" s="1">
        <f>F25-G25</f>
        <v>-4.8556800856197526</v>
      </c>
    </row>
  </sheetData>
  <phoneticPr fontId="0" type="noConversion"/>
  <printOptions headings="1" gridLines="1"/>
  <pageMargins left="0.75" right="0.75" top="1" bottom="1" header="0.5" footer="0.5"/>
  <pageSetup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16</vt:i4>
      </vt:variant>
    </vt:vector>
  </HeadingPairs>
  <TitlesOfParts>
    <vt:vector size="20" baseType="lpstr">
      <vt:lpstr>Jedna cena</vt:lpstr>
      <vt:lpstr>Upust ilościowy 1</vt:lpstr>
      <vt:lpstr>Upust ilościowy 2</vt:lpstr>
      <vt:lpstr>Dwuczęściowa taryfa</vt:lpstr>
      <vt:lpstr>Cena</vt:lpstr>
      <vt:lpstr>Cena_stała</vt:lpstr>
      <vt:lpstr>Cena_zmienna</vt:lpstr>
      <vt:lpstr>'Dwuczęściowa taryfa'!Dane</vt:lpstr>
      <vt:lpstr>'Upust ilościowy 2'!Dane</vt:lpstr>
      <vt:lpstr>Dane</vt:lpstr>
      <vt:lpstr>'Dwuczęściowa taryfa'!HP</vt:lpstr>
      <vt:lpstr>'Upust ilościowy 2'!HP</vt:lpstr>
      <vt:lpstr>HP</vt:lpstr>
      <vt:lpstr>Koszt_zmienny</vt:lpstr>
      <vt:lpstr>'Dwuczęściowa taryfa'!LP</vt:lpstr>
      <vt:lpstr>'Upust ilościowy 2'!LP</vt:lpstr>
      <vt:lpstr>LP</vt:lpstr>
      <vt:lpstr>'Upust ilościowy 2'!Pkt_odcięcia</vt:lpstr>
      <vt:lpstr>Pkt_odcięcia</vt:lpstr>
      <vt:lpstr>Popyt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2019-08-06T18:42:41Z</dcterms:created>
  <dcterms:modified xsi:type="dcterms:W3CDTF">2019-08-06T18:42:42Z</dcterms:modified>
</cp:coreProperties>
</file>